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snain.shamsi\Downloads\"/>
    </mc:Choice>
  </mc:AlternateContent>
  <xr:revisionPtr revIDLastSave="0" documentId="13_ncr:1_{28A8ACFD-CCB7-4235-B568-05C6F0D7617F}" xr6:coauthVersionLast="47" xr6:coauthVersionMax="47" xr10:uidLastSave="{00000000-0000-0000-0000-000000000000}"/>
  <bookViews>
    <workbookView xWindow="-108" yWindow="-108" windowWidth="23256" windowHeight="12456" xr2:uid="{932F41A2-19A0-4284-A43A-49ABDC4391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7" i="1" l="1"/>
  <c r="O117" i="1" s="1"/>
  <c r="M117" i="1"/>
  <c r="L117" i="1"/>
  <c r="K117" i="1"/>
  <c r="K3" i="1" s="1"/>
  <c r="J117" i="1"/>
  <c r="I117" i="1"/>
  <c r="H117" i="1"/>
  <c r="G117" i="1"/>
  <c r="F117" i="1"/>
  <c r="E117" i="1"/>
  <c r="D117" i="1"/>
  <c r="C117" i="1"/>
  <c r="C3" i="1" s="1"/>
  <c r="B117" i="1"/>
  <c r="A117" i="1"/>
  <c r="N116" i="1"/>
  <c r="O116" i="1" s="1"/>
  <c r="O115" i="1"/>
  <c r="N115" i="1"/>
  <c r="N114" i="1"/>
  <c r="O114" i="1" s="1"/>
  <c r="O113" i="1"/>
  <c r="N113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O109" i="1"/>
  <c r="N109" i="1"/>
  <c r="N108" i="1"/>
  <c r="O108" i="1" s="1"/>
  <c r="O107" i="1"/>
  <c r="N107" i="1"/>
  <c r="N106" i="1"/>
  <c r="N110" i="1" s="1"/>
  <c r="O110" i="1" s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O102" i="1"/>
  <c r="N102" i="1"/>
  <c r="N101" i="1"/>
  <c r="O101" i="1" s="1"/>
  <c r="O100" i="1"/>
  <c r="N100" i="1"/>
  <c r="N99" i="1"/>
  <c r="O99" i="1" s="1"/>
  <c r="O98" i="1"/>
  <c r="N98" i="1"/>
  <c r="N97" i="1"/>
  <c r="O97" i="1" s="1"/>
  <c r="O96" i="1"/>
  <c r="N96" i="1"/>
  <c r="N103" i="1" s="1"/>
  <c r="O103" i="1" s="1"/>
  <c r="M93" i="1"/>
  <c r="L93" i="1"/>
  <c r="K93" i="1"/>
  <c r="J93" i="1"/>
  <c r="I93" i="1"/>
  <c r="H93" i="1"/>
  <c r="G93" i="1"/>
  <c r="F93" i="1"/>
  <c r="E93" i="1"/>
  <c r="D93" i="1"/>
  <c r="C93" i="1"/>
  <c r="B93" i="1"/>
  <c r="A93" i="1"/>
  <c r="O92" i="1"/>
  <c r="N92" i="1"/>
  <c r="N91" i="1"/>
  <c r="O91" i="1" s="1"/>
  <c r="O90" i="1"/>
  <c r="N90" i="1"/>
  <c r="N89" i="1"/>
  <c r="O89" i="1" s="1"/>
  <c r="O88" i="1"/>
  <c r="N88" i="1"/>
  <c r="N87" i="1"/>
  <c r="N93" i="1" s="1"/>
  <c r="O93" i="1" s="1"/>
  <c r="M84" i="1"/>
  <c r="L84" i="1"/>
  <c r="K84" i="1"/>
  <c r="J84" i="1"/>
  <c r="I84" i="1"/>
  <c r="H84" i="1"/>
  <c r="G84" i="1"/>
  <c r="F84" i="1"/>
  <c r="E84" i="1"/>
  <c r="D84" i="1"/>
  <c r="C84" i="1"/>
  <c r="B84" i="1"/>
  <c r="A84" i="1"/>
  <c r="O83" i="1"/>
  <c r="N83" i="1"/>
  <c r="N82" i="1"/>
  <c r="O82" i="1" s="1"/>
  <c r="O81" i="1"/>
  <c r="N81" i="1"/>
  <c r="N80" i="1"/>
  <c r="O80" i="1" s="1"/>
  <c r="O79" i="1"/>
  <c r="N79" i="1"/>
  <c r="N78" i="1"/>
  <c r="O78" i="1" s="1"/>
  <c r="O77" i="1"/>
  <c r="N77" i="1"/>
  <c r="N76" i="1"/>
  <c r="O76" i="1" s="1"/>
  <c r="O75" i="1"/>
  <c r="N75" i="1"/>
  <c r="N74" i="1"/>
  <c r="O74" i="1" s="1"/>
  <c r="O73" i="1"/>
  <c r="N73" i="1"/>
  <c r="N84" i="1" s="1"/>
  <c r="O84" i="1" s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O69" i="1"/>
  <c r="N69" i="1"/>
  <c r="N68" i="1"/>
  <c r="O68" i="1" s="1"/>
  <c r="O67" i="1"/>
  <c r="N67" i="1"/>
  <c r="N66" i="1"/>
  <c r="O66" i="1" s="1"/>
  <c r="O65" i="1"/>
  <c r="N65" i="1"/>
  <c r="N64" i="1"/>
  <c r="O64" i="1" s="1"/>
  <c r="O63" i="1"/>
  <c r="N63" i="1"/>
  <c r="N62" i="1"/>
  <c r="N70" i="1" s="1"/>
  <c r="O70" i="1" s="1"/>
  <c r="O61" i="1"/>
  <c r="N61" i="1"/>
  <c r="N58" i="1"/>
  <c r="O58" i="1" s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N57" i="1"/>
  <c r="O57" i="1" s="1"/>
  <c r="O56" i="1"/>
  <c r="N56" i="1"/>
  <c r="N55" i="1"/>
  <c r="O55" i="1" s="1"/>
  <c r="O54" i="1"/>
  <c r="N54" i="1"/>
  <c r="M51" i="1"/>
  <c r="L51" i="1"/>
  <c r="K51" i="1"/>
  <c r="J51" i="1"/>
  <c r="I51" i="1"/>
  <c r="H51" i="1"/>
  <c r="G51" i="1"/>
  <c r="F51" i="1"/>
  <c r="E51" i="1"/>
  <c r="D51" i="1"/>
  <c r="C51" i="1"/>
  <c r="B51" i="1"/>
  <c r="A51" i="1"/>
  <c r="O50" i="1"/>
  <c r="N50" i="1"/>
  <c r="N49" i="1"/>
  <c r="O49" i="1" s="1"/>
  <c r="O48" i="1"/>
  <c r="N48" i="1"/>
  <c r="N47" i="1"/>
  <c r="O47" i="1" s="1"/>
  <c r="O46" i="1"/>
  <c r="N46" i="1"/>
  <c r="N45" i="1"/>
  <c r="N51" i="1" s="1"/>
  <c r="O51" i="1" s="1"/>
  <c r="O44" i="1"/>
  <c r="N44" i="1"/>
  <c r="N41" i="1"/>
  <c r="O41" i="1" s="1"/>
  <c r="M41" i="1"/>
  <c r="M3" i="1" s="1"/>
  <c r="L41" i="1"/>
  <c r="K41" i="1"/>
  <c r="J41" i="1"/>
  <c r="I41" i="1"/>
  <c r="I3" i="1" s="1"/>
  <c r="H41" i="1"/>
  <c r="G41" i="1"/>
  <c r="F41" i="1"/>
  <c r="E41" i="1"/>
  <c r="E3" i="1" s="1"/>
  <c r="D41" i="1"/>
  <c r="C41" i="1"/>
  <c r="B41" i="1"/>
  <c r="A41" i="1"/>
  <c r="N40" i="1"/>
  <c r="O40" i="1" s="1"/>
  <c r="O39" i="1"/>
  <c r="N39" i="1"/>
  <c r="N38" i="1"/>
  <c r="O38" i="1" s="1"/>
  <c r="O37" i="1"/>
  <c r="N37" i="1"/>
  <c r="N36" i="1"/>
  <c r="O36" i="1" s="1"/>
  <c r="O35" i="1"/>
  <c r="N35" i="1"/>
  <c r="N34" i="1"/>
  <c r="O34" i="1" s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N30" i="1"/>
  <c r="O30" i="1" s="1"/>
  <c r="O29" i="1"/>
  <c r="N29" i="1"/>
  <c r="N28" i="1"/>
  <c r="O28" i="1" s="1"/>
  <c r="O27" i="1"/>
  <c r="N27" i="1"/>
  <c r="N26" i="1"/>
  <c r="O26" i="1" s="1"/>
  <c r="O25" i="1"/>
  <c r="N25" i="1"/>
  <c r="N24" i="1"/>
  <c r="O24" i="1" s="1"/>
  <c r="O23" i="1"/>
  <c r="N23" i="1"/>
  <c r="N22" i="1"/>
  <c r="O22" i="1" s="1"/>
  <c r="O21" i="1"/>
  <c r="N21" i="1"/>
  <c r="N20" i="1"/>
  <c r="O20" i="1" s="1"/>
  <c r="O19" i="1"/>
  <c r="N19" i="1"/>
  <c r="N18" i="1"/>
  <c r="O18" i="1" s="1"/>
  <c r="M15" i="1"/>
  <c r="L15" i="1"/>
  <c r="L2" i="1" s="1"/>
  <c r="K15" i="1"/>
  <c r="K2" i="1" s="1"/>
  <c r="J15" i="1"/>
  <c r="I15" i="1"/>
  <c r="H15" i="1"/>
  <c r="H2" i="1" s="1"/>
  <c r="G15" i="1"/>
  <c r="G2" i="1" s="1"/>
  <c r="F15" i="1"/>
  <c r="E15" i="1"/>
  <c r="D15" i="1"/>
  <c r="D2" i="1" s="1"/>
  <c r="C15" i="1"/>
  <c r="C2" i="1" s="1"/>
  <c r="B15" i="1"/>
  <c r="A15" i="1"/>
  <c r="O14" i="1"/>
  <c r="N14" i="1"/>
  <c r="N13" i="1"/>
  <c r="O13" i="1" s="1"/>
  <c r="O12" i="1"/>
  <c r="N12" i="1"/>
  <c r="N11" i="1"/>
  <c r="O11" i="1" s="1"/>
  <c r="O10" i="1"/>
  <c r="N10" i="1"/>
  <c r="N9" i="1"/>
  <c r="O9" i="1" s="1"/>
  <c r="O8" i="1"/>
  <c r="N8" i="1"/>
  <c r="N15" i="1" s="1"/>
  <c r="O15" i="1" s="1"/>
  <c r="G3" i="1"/>
  <c r="M2" i="1"/>
  <c r="J2" i="1"/>
  <c r="I2" i="1"/>
  <c r="I4" i="1" s="1"/>
  <c r="F2" i="1"/>
  <c r="E2" i="1"/>
  <c r="B2" i="1"/>
  <c r="G4" i="1" l="1"/>
  <c r="K4" i="1"/>
  <c r="D3" i="1"/>
  <c r="D4" i="1" s="1"/>
  <c r="H3" i="1"/>
  <c r="H4" i="1" s="1"/>
  <c r="L3" i="1"/>
  <c r="L4" i="1" s="1"/>
  <c r="C4" i="1"/>
  <c r="B3" i="1"/>
  <c r="B4" i="1" s="1"/>
  <c r="F3" i="1"/>
  <c r="F4" i="1" s="1"/>
  <c r="J3" i="1"/>
  <c r="J4" i="1" s="1"/>
  <c r="E4" i="1"/>
  <c r="M4" i="1"/>
  <c r="N31" i="1"/>
  <c r="O31" i="1" s="1"/>
  <c r="N2" i="1"/>
  <c r="O2" i="1" s="1"/>
  <c r="O45" i="1"/>
  <c r="O62" i="1"/>
  <c r="O87" i="1"/>
  <c r="O106" i="1"/>
  <c r="B5" i="1" l="1"/>
  <c r="C5" i="1" s="1"/>
  <c r="D5" i="1" s="1"/>
  <c r="E5" i="1" s="1"/>
  <c r="F5" i="1" s="1"/>
  <c r="G5" i="1" s="1"/>
  <c r="H5" i="1" s="1"/>
  <c r="I5" i="1" s="1"/>
  <c r="J5" i="1" s="1"/>
  <c r="K5" i="1" s="1"/>
  <c r="L5" i="1" s="1"/>
  <c r="M5" i="1" s="1"/>
  <c r="N3" i="1"/>
  <c r="O3" i="1" s="1"/>
  <c r="N4" i="1"/>
  <c r="O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</author>
  </authors>
  <commentList>
    <comment ref="A4" authorId="0" shapeId="0" xr:uid="{4404B03B-8F4A-4BA6-BE6A-AF02A396F23F}">
      <text>
        <r>
          <rPr>
            <b/>
            <sz val="8"/>
            <color indexed="81"/>
            <rFont val="Tahoma"/>
            <family val="2"/>
          </rPr>
          <t>NET</t>
        </r>
        <r>
          <rPr>
            <sz val="8"/>
            <color indexed="81"/>
            <rFont val="Tahoma"/>
            <family val="2"/>
          </rPr>
          <t>:
Income - Expenses</t>
        </r>
      </text>
    </comment>
  </commentList>
</comments>
</file>

<file path=xl/sharedStrings.xml><?xml version="1.0" encoding="utf-8"?>
<sst xmlns="http://schemas.openxmlformats.org/spreadsheetml/2006/main" count="262" uniqueCount="97">
  <si>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</si>
  <si>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</si>
  <si>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</si>
  <si>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</si>
  <si>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</si>
  <si>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</si>
  <si>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</si>
  <si>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</si>
  <si>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</si>
  <si>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</si>
  <si>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</si>
  <si>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</si>
  <si>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</si>
  <si>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Avg</t>
  </si>
  <si>
    <t>Total Income</t>
  </si>
  <si>
    <t>Total Expenses</t>
  </si>
  <si>
    <t>NET</t>
  </si>
  <si>
    <t>Projected End Balance</t>
  </si>
  <si>
    <t>INCOME</t>
  </si>
  <si>
    <t>Wages &amp; Tips</t>
  </si>
  <si>
    <t>Interest Income</t>
  </si>
  <si>
    <t>Dividends</t>
  </si>
  <si>
    <t>Gifts Received</t>
  </si>
  <si>
    <t>Refunds/Reimbursements</t>
  </si>
  <si>
    <t>Transfer From Savings</t>
  </si>
  <si>
    <t>Other</t>
  </si>
  <si>
    <t>HOME EXPENSES</t>
  </si>
  <si>
    <t>Mortgage/Rent</t>
  </si>
  <si>
    <t>Home/Rental Insurance</t>
  </si>
  <si>
    <t>Electricity</t>
  </si>
  <si>
    <t>Gas/Oil</t>
  </si>
  <si>
    <t>Water/Sewer/Trash</t>
  </si>
  <si>
    <t>Phone</t>
  </si>
  <si>
    <t>Cable/Satellite</t>
  </si>
  <si>
    <t>Internet</t>
  </si>
  <si>
    <t>Furnishings/Appliances</t>
  </si>
  <si>
    <t>Lawn/Garden</t>
  </si>
  <si>
    <t>Maintenance/Supplies</t>
  </si>
  <si>
    <t>Improvements</t>
  </si>
  <si>
    <t>TRANSPORTATION</t>
  </si>
  <si>
    <t>Vehicle Payments</t>
  </si>
  <si>
    <t>Auto Insurance</t>
  </si>
  <si>
    <t>Fuel</t>
  </si>
  <si>
    <t>Bus/Taxi/Train Fare</t>
  </si>
  <si>
    <t>Repairs</t>
  </si>
  <si>
    <t>Registration/License</t>
  </si>
  <si>
    <t>HEALTH</t>
  </si>
  <si>
    <t>Health Insurance</t>
  </si>
  <si>
    <t>Doctor/Dentist</t>
  </si>
  <si>
    <t>Medicine/Drugs</t>
  </si>
  <si>
    <t>Health Club Dues</t>
  </si>
  <si>
    <t>Life Insurance</t>
  </si>
  <si>
    <t>Veterinarian/Pet Care</t>
  </si>
  <si>
    <t>CHARITY/GIFTS</t>
  </si>
  <si>
    <t>Gifts Given</t>
  </si>
  <si>
    <t>Charitable Donations</t>
  </si>
  <si>
    <t>Religious Donations</t>
  </si>
  <si>
    <t>DAILY LIVING</t>
  </si>
  <si>
    <t>Groceries</t>
  </si>
  <si>
    <t>Personal Supplies</t>
  </si>
  <si>
    <t>Clothing</t>
  </si>
  <si>
    <t>Cleaning</t>
  </si>
  <si>
    <t>Education/Lessons</t>
  </si>
  <si>
    <t>Dining/Eating Out</t>
  </si>
  <si>
    <t>Salon/Barber</t>
  </si>
  <si>
    <t>Pet Food</t>
  </si>
  <si>
    <t>ENTERTAINMENT</t>
  </si>
  <si>
    <t>Activities</t>
  </si>
  <si>
    <t>Books</t>
  </si>
  <si>
    <t>Games</t>
  </si>
  <si>
    <t>Fun Stuff</t>
  </si>
  <si>
    <t>Hobbies</t>
  </si>
  <si>
    <t>Media</t>
  </si>
  <si>
    <t>Outdoor Recreation</t>
  </si>
  <si>
    <t>Sports</t>
  </si>
  <si>
    <t>Toys/Gadgets</t>
  </si>
  <si>
    <t>Vacation/Travel</t>
  </si>
  <si>
    <t>SAVINGS</t>
  </si>
  <si>
    <t>Emergency Fund</t>
  </si>
  <si>
    <t>Car Replacement</t>
  </si>
  <si>
    <t>Retirement Fund</t>
  </si>
  <si>
    <t>Investments</t>
  </si>
  <si>
    <t>Education Fund</t>
  </si>
  <si>
    <t>OBLIGATIONS</t>
  </si>
  <si>
    <t>Student Loans</t>
  </si>
  <si>
    <t>Credit Card Debt</t>
  </si>
  <si>
    <t>Other Loans</t>
  </si>
  <si>
    <t>Alimony/Child Support</t>
  </si>
  <si>
    <t>Federal Taxes</t>
  </si>
  <si>
    <t>State/Local Taxes</t>
  </si>
  <si>
    <t>SUBSCRIPTIONS</t>
  </si>
  <si>
    <t>Newspaper</t>
  </si>
  <si>
    <t>Magazines</t>
  </si>
  <si>
    <t>Dues/Memberships</t>
  </si>
  <si>
    <t>MISCELLANEOUS</t>
  </si>
  <si>
    <t>Bank Fees</t>
  </si>
  <si>
    <t>Postage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</si>
</sst>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[Red]\-#,##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ptos Display"/>
      <family val="2"/>
      <scheme val="major"/>
    </font>
    <font>
      <b/>
      <sz val="8"/>
      <name val="Aptos Display"/>
      <family val="2"/>
      <scheme val="major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Display"/>
      <family val="1"/>
      <scheme val="major"/>
    </font>
    <font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6" fillId="0" borderId="0" xfId="0" applyFont="1"/>
    <xf numFmtId="3" fontId="3" fillId="2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3" fontId="8" fillId="0" borderId="1" xfId="1" applyNumberFormat="1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right" vertical="center" shrinkToFit="1"/>
    </xf>
    <xf numFmtId="3" fontId="8" fillId="0" borderId="1" xfId="0" applyNumberFormat="1" applyFont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5" fillId="2" borderId="1" xfId="2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164" fontId="5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right" vertical="center" shrinkToFit="1"/>
    </xf>
    <xf numFmtId="3" fontId="8" fillId="5" borderId="1" xfId="0" applyNumberFormat="1" applyFont="1" applyFill="1" applyBorder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375"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theme="2"/>
        </patternFill>
      </fill>
      <alignment vertical="center" textRotation="0" wrapText="0" indent="0" justifyLastLine="0" readingOrder="0"/>
    </dxf>
    <dxf>
      <fill>
        <patternFill>
          <fgColor indexed="64"/>
          <bgColor theme="2"/>
        </patternFill>
      </fill>
    </dxf>
    <dxf>
      <fill>
        <patternFill>
          <fgColor indexed="64"/>
          <bgColor theme="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theme="2"/>
        </patternFill>
      </fill>
      <alignment horizontal="right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scheme val="major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scheme val="major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scheme val="major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scheme val="major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scheme val="major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scheme val="major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scheme val="major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scheme val="major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scheme val="major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scheme val="major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scheme val="major"/>
      </font>
      <fill>
        <patternFill patternType="solid">
          <fgColor indexed="64"/>
          <bgColor rgb="FF92D050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numFmt numFmtId="3" formatCode="#,##0"/>
      <fill>
        <patternFill patternType="none">
          <fgColor indexed="64"/>
          <bgColor auto="1"/>
        </patternFill>
      </fill>
      <alignment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border outline="0">
        <bottom style="medium">
          <color indexed="23"/>
        </bottom>
      </border>
    </dxf>
    <dxf>
      <border outline="0">
        <top style="thin">
          <color indexed="55"/>
        </top>
      </border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readingOrder="0"/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b/>
        <color theme="1"/>
      </font>
    </dxf>
    <dxf>
      <font>
        <color theme="1"/>
      </font>
      <fill>
        <patternFill patternType="none">
          <bgColor auto="1"/>
        </patternFill>
      </fill>
    </dxf>
    <dxf>
      <font>
        <b/>
        <color theme="1"/>
      </font>
      <fill>
        <patternFill>
          <bgColor theme="0" tint="-4.9989318521683403E-2"/>
        </patternFill>
      </fill>
      <border>
        <top style="double">
          <color theme="6"/>
        </top>
      </border>
    </dxf>
    <dxf>
      <font>
        <b/>
        <color theme="0"/>
      </font>
      <fill>
        <patternFill patternType="solid">
          <fgColor auto="1"/>
          <bgColor theme="6" tint="-0.24994659260841701"/>
        </patternFill>
      </fill>
      <border>
        <bottom style="thin">
          <color theme="0" tint="-0.24994659260841701"/>
        </bottom>
      </border>
    </dxf>
    <dxf>
      <font>
        <color theme="1"/>
      </font>
      <border>
        <vertical/>
      </border>
    </dxf>
    <dxf>
      <font>
        <color theme="4" tint="-0.499984740745262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b/>
        <color theme="1"/>
      </font>
    </dxf>
    <dxf>
      <font>
        <color theme="1"/>
      </font>
      <fill>
        <patternFill patternType="none">
          <bgColor auto="1"/>
        </patternFill>
      </fill>
    </dxf>
    <dxf>
      <font>
        <b/>
        <color theme="1"/>
      </font>
      <fill>
        <patternFill>
          <bgColor theme="0" tint="-4.9989318521683403E-2"/>
        </patternFill>
      </fill>
      <border>
        <top style="double">
          <color theme="4"/>
        </top>
      </border>
    </dxf>
    <dxf>
      <font>
        <b/>
        <color theme="0"/>
      </font>
      <fill>
        <patternFill patternType="solid">
          <fgColor auto="1"/>
          <bgColor theme="4" tint="-0.24994659260841701"/>
        </patternFill>
      </fill>
      <border>
        <bottom style="thin">
          <color theme="0" tint="-0.24994659260841701"/>
        </bottom>
      </border>
    </dxf>
    <dxf>
      <font>
        <color theme="1"/>
      </font>
      <border>
        <vertical/>
      </border>
    </dxf>
  </dxfs>
  <tableStyles count="2" defaultTableStyle="TableStyleMedium2" defaultPivotStyle="PivotStyleLight16">
    <tableStyle name="V42_ExpenseCategory2" pivot="0" count="7" xr9:uid="{4DD1F744-16D1-4C0D-A146-02172D82B217}">
      <tableStyleElement type="wholeTable" dxfId="374"/>
      <tableStyleElement type="headerRow" dxfId="373"/>
      <tableStyleElement type="totalRow" dxfId="372"/>
      <tableStyleElement type="firstColumn" dxfId="371"/>
      <tableStyleElement type="lastColumn" dxfId="370"/>
      <tableStyleElement type="firstColumnStripe" dxfId="369"/>
      <tableStyleElement type="secondColumnStripe" dxfId="368"/>
    </tableStyle>
    <tableStyle name="V42_IncomeCategory2" pivot="0" count="7" xr9:uid="{931AA8FF-F8CD-4347-BCB7-C70656AC3FC6}">
      <tableStyleElement type="wholeTable" dxfId="367"/>
      <tableStyleElement type="headerRow" dxfId="366"/>
      <tableStyleElement type="totalRow" dxfId="365"/>
      <tableStyleElement type="firstColumn" dxfId="364"/>
      <tableStyleElement type="lastColumn" dxfId="363"/>
      <tableStyleElement type="firstColumnStripe" dxfId="362"/>
      <tableStyleElement type="secondColumnStripe" dxfId="3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1D10B2-EE25-4D17-9365-136ED2D5126E}" name="Table2" displayName="Table2" ref="A7:O15" totalsRowCount="1" headerRowDxfId="45" dataDxfId="360" totalsRowDxfId="313" dataCellStyle="Comma">
  <tableColumns count="15">
    <tableColumn id="1" xr3:uid="{C5BDFE4B-C0F0-41CC-90B3-A2530FC8AF31}" name="INCOME" totalsRowFunction="custom" dataDxfId="343" totalsRowDxfId="342">
      <totalsRowFormula>"Total " &amp; Table2[[#Headers],[INCOME]]</totalsRowFormula>
    </tableColumn>
    <tableColumn id="2" xr3:uid="{B5C51FC0-52C2-4B2E-9C78-651075B9DCE2}" name="JAN" totalsRowFunction="sum" dataDxfId="341" totalsRowDxfId="340" dataCellStyle="Comma"/>
    <tableColumn id="3" xr3:uid="{26E5A085-FBDD-4036-8502-114B247AA549}" name="FEB" totalsRowFunction="sum" dataDxfId="339" totalsRowDxfId="338" dataCellStyle="Comma"/>
    <tableColumn id="4" xr3:uid="{61166974-D474-45CE-A4B3-C1DED7AB358B}" name="MAR" totalsRowFunction="sum" dataDxfId="337" totalsRowDxfId="336" dataCellStyle="Comma"/>
    <tableColumn id="5" xr3:uid="{B7B0AB73-9D24-4A71-808B-1472CE406BEA}" name="APR" totalsRowFunction="sum" dataDxfId="335" totalsRowDxfId="334" dataCellStyle="Comma"/>
    <tableColumn id="6" xr3:uid="{5F77350F-DF49-41E3-B249-6F5C59BB20EC}" name="MAY" totalsRowFunction="sum" dataDxfId="333" totalsRowDxfId="332" dataCellStyle="Comma"/>
    <tableColumn id="7" xr3:uid="{E47BDFE5-2CF6-416B-8D59-EB4214CC4FAF}" name="JUN" totalsRowFunction="sum" dataDxfId="331" totalsRowDxfId="330" dataCellStyle="Comma"/>
    <tableColumn id="8" xr3:uid="{4FE7F717-638E-4C2E-8436-81964FE5744B}" name="JUL" totalsRowFunction="sum" dataDxfId="329" totalsRowDxfId="328" dataCellStyle="Comma"/>
    <tableColumn id="9" xr3:uid="{2C0B0941-8CD3-43A6-8E8A-C2D46EFCDF29}" name="AUG" totalsRowFunction="sum" dataDxfId="327" totalsRowDxfId="326" dataCellStyle="Comma"/>
    <tableColumn id="10" xr3:uid="{8A31DE01-A542-4CA5-9B12-4E89183572E5}" name="SEP" totalsRowFunction="sum" dataDxfId="325" totalsRowDxfId="324" dataCellStyle="Comma"/>
    <tableColumn id="11" xr3:uid="{508C12FA-ABB1-4684-92EC-5AA579641E76}" name="OCT" totalsRowFunction="sum" dataDxfId="323" totalsRowDxfId="322" dataCellStyle="Comma"/>
    <tableColumn id="12" xr3:uid="{319CCDE2-2CC9-4EB7-8A28-8192B43299DF}" name="NOV" totalsRowFunction="sum" dataDxfId="321" totalsRowDxfId="320" dataCellStyle="Comma"/>
    <tableColumn id="13" xr3:uid="{C090BC9C-ECBE-4E98-89BC-0B6B653D637B}" name="DEC" totalsRowFunction="sum" dataDxfId="319" totalsRowDxfId="318" dataCellStyle="Comma"/>
    <tableColumn id="14" xr3:uid="{6EDA4998-6E7A-442E-9DD5-B9D5C5473955}" name="Total" totalsRowFunction="sum" dataDxfId="317" totalsRowDxfId="316">
      <calculatedColumnFormula>SUM(B8:M8)</calculatedColumnFormula>
    </tableColumn>
    <tableColumn id="15" xr3:uid="{B57840A6-9C68-41D2-8BCC-8C7F7AA4AC13}" name="Avg" totalsRowFunction="custom" dataDxfId="315" totalsRowDxfId="314">
      <calculatedColumnFormula>N8/COLUMNS(B8:M8)</calculatedColumnFormula>
      <totalsRowFormula>Table2[[#Totals],[Total]]/COLUMNS(Table2[[#Totals],[JAN]:[DEC]])</totalsRowFormula>
    </tableColumn>
  </tableColumns>
  <tableStyleInfo name="V42_IncomeCategory2" showFirstColumn="1" showLastColumn="0" showRowStripes="0" showColumnStripes="1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3A04EFB-AF19-4AAC-9A0A-F99867994229}" name="Table11" displayName="Table11" ref="A105:O110" totalsRowCount="1" headerRowDxfId="17" dataDxfId="345" totalsRowDxfId="344">
  <tableColumns count="15">
    <tableColumn id="1" xr3:uid="{7092F376-CAD5-4272-950D-F02525731CD2}" name="SUBSCRIPTIONS" totalsRowFunction="custom" dataDxfId="89" totalsRowDxfId="88">
      <totalsRowFormula>"Total " &amp;Table11[[#Headers],[SUBSCRIPTIONS]]</totalsRowFormula>
    </tableColumn>
    <tableColumn id="2" xr3:uid="{91947B14-9990-4E5A-B7A8-BF16A561A5A7}" name="JAN" totalsRowFunction="sum" dataDxfId="87" totalsRowDxfId="86"/>
    <tableColumn id="3" xr3:uid="{618A6BE8-9D8D-4E52-A5B3-39EC08ECEA7C}" name="FEB" totalsRowFunction="sum" dataDxfId="85" totalsRowDxfId="84"/>
    <tableColumn id="4" xr3:uid="{CD39248F-2B15-496A-A2F6-1303FEFC83E4}" name="MAR" totalsRowFunction="sum" dataDxfId="83" totalsRowDxfId="82"/>
    <tableColumn id="5" xr3:uid="{7CCBAC0A-E4D1-4B1B-A448-91C9F4C2F87C}" name="APR" totalsRowFunction="sum" dataDxfId="81" totalsRowDxfId="80"/>
    <tableColumn id="6" xr3:uid="{7D0DEA20-9A8F-48C2-80E0-A68BC0DEF977}" name="MAY" totalsRowFunction="sum" dataDxfId="79" totalsRowDxfId="78"/>
    <tableColumn id="7" xr3:uid="{2347017F-585A-4F02-A32A-334D45B1D9EB}" name="JUN" totalsRowFunction="sum" dataDxfId="77" totalsRowDxfId="76"/>
    <tableColumn id="8" xr3:uid="{9A518D9C-EEA4-4F42-87C1-986B3FFEED1F}" name="JUL" totalsRowFunction="sum" dataDxfId="75" totalsRowDxfId="74"/>
    <tableColumn id="9" xr3:uid="{C1588F33-6D1A-4D59-9254-1F87A915F441}" name="AUG" totalsRowFunction="sum" dataDxfId="73" totalsRowDxfId="72"/>
    <tableColumn id="10" xr3:uid="{951A6186-42A5-40BE-9756-C9DB1002993F}" name="SEP" totalsRowFunction="sum" dataDxfId="71" totalsRowDxfId="70"/>
    <tableColumn id="11" xr3:uid="{41CDCEEB-D155-4D6E-A95B-C6BB9696997A}" name="OCT" totalsRowFunction="sum" dataDxfId="69" totalsRowDxfId="68"/>
    <tableColumn id="12" xr3:uid="{DDA28654-5938-4B5E-A6A5-D3EF850A36BA}" name="NOV" totalsRowFunction="sum" dataDxfId="67" totalsRowDxfId="66"/>
    <tableColumn id="13" xr3:uid="{F9A7B20A-3285-42C8-B740-0E052AA577A6}" name="DEC" totalsRowFunction="sum" dataDxfId="65" totalsRowDxfId="64"/>
    <tableColumn id="14" xr3:uid="{C526B9B4-B1AE-4400-8FD8-524D2E8B1DFA}" name="Total" totalsRowFunction="sum" dataDxfId="63">
      <calculatedColumnFormula>SUM(B106:M106)</calculatedColumnFormula>
    </tableColumn>
    <tableColumn id="15" xr3:uid="{1BA37EA7-F3EA-46E6-BC20-D6C4A5240A47}" name="Avg" totalsRowFunction="custom" dataDxfId="62">
      <calculatedColumnFormula>N106/COLUMNS(B106:M106)</calculatedColumnFormula>
      <totalsRowFormula>Table11[[#Totals],[Total]]/COLUMNS(Table11[[#Totals],[JAN]:[DEC]])</totalsRowFormula>
    </tableColumn>
  </tableColumns>
  <tableStyleInfo name="V42_ExpenseCategory2" showFirstColumn="1" showLastColumn="0" showRowStripes="0" showColumnStripes="1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1F50D87-0EC7-405D-B50C-45AB99EAB3A3}" name="Table12" displayName="Table12" ref="A112:O117" totalsRowCount="1" headerRowDxfId="16" dataDxfId="61" totalsRowDxfId="0">
  <tableColumns count="15">
    <tableColumn id="1" xr3:uid="{315992EB-1DD1-4DBB-91AF-AE4E55C696EE}" name="MISCELLANEOUS" totalsRowFunction="custom" dataDxfId="60" totalsRowDxfId="15">
      <totalsRowFormula>"Total " &amp;Table12[[#Headers],[MISCELLANEOUS]]</totalsRowFormula>
    </tableColumn>
    <tableColumn id="2" xr3:uid="{A052CFF8-01C2-4676-81DC-7DB5BED1ADE5}" name="JAN" totalsRowFunction="sum" dataDxfId="59" totalsRowDxfId="14"/>
    <tableColumn id="3" xr3:uid="{3A2E693C-A674-41CC-B689-9226F3E5B86E}" name="FEB" totalsRowFunction="sum" dataDxfId="58" totalsRowDxfId="13"/>
    <tableColumn id="4" xr3:uid="{30A08AA7-DA4C-4BD3-A77B-7EFC51E54C31}" name="MAR" totalsRowFunction="sum" dataDxfId="57" totalsRowDxfId="12"/>
    <tableColumn id="5" xr3:uid="{B29EBFFC-B9B5-4BC9-B8E7-03E2ACA01F5C}" name="APR" totalsRowFunction="sum" dataDxfId="56" totalsRowDxfId="11"/>
    <tableColumn id="6" xr3:uid="{9A9727E4-4D71-4B72-ABFF-1EAB6D15733B}" name="MAY" totalsRowFunction="sum" dataDxfId="55" totalsRowDxfId="10"/>
    <tableColumn id="7" xr3:uid="{53047CB2-96FD-466B-AFA4-8B7C13B3848B}" name="JUN" totalsRowFunction="sum" dataDxfId="54" totalsRowDxfId="9"/>
    <tableColumn id="8" xr3:uid="{BB8583FA-9FA5-4BB8-8FF6-07C669CAD596}" name="JUL" totalsRowFunction="sum" dataDxfId="53" totalsRowDxfId="8"/>
    <tableColumn id="9" xr3:uid="{10CD307F-AC3A-46BF-A183-B70F08AA0063}" name="AUG" totalsRowFunction="sum" dataDxfId="52" totalsRowDxfId="7"/>
    <tableColumn id="10" xr3:uid="{82B618CD-0342-4422-9671-15C0102B70A8}" name="SEP" totalsRowFunction="sum" dataDxfId="51" totalsRowDxfId="6"/>
    <tableColumn id="11" xr3:uid="{2FC0A6F9-D50C-4066-B48A-956E82C6E604}" name="OCT" totalsRowFunction="sum" dataDxfId="50" totalsRowDxfId="5"/>
    <tableColumn id="12" xr3:uid="{5B9AF4C4-A477-4327-8343-B37E8D820DF1}" name="NOV" totalsRowFunction="sum" dataDxfId="49" totalsRowDxfId="4"/>
    <tableColumn id="13" xr3:uid="{84E04DD0-9114-412A-BA58-080FC1399A51}" name="DEC" totalsRowFunction="sum" dataDxfId="48" totalsRowDxfId="3"/>
    <tableColumn id="14" xr3:uid="{8658941F-B2BC-408F-8D82-BCFD6F6B179C}" name="Total" totalsRowFunction="sum" dataDxfId="47" totalsRowDxfId="2">
      <calculatedColumnFormula>SUM(B113:M113)</calculatedColumnFormula>
    </tableColumn>
    <tableColumn id="15" xr3:uid="{493DC1D2-2686-47AE-9AD1-58B91F66489C}" name="Avg" totalsRowFunction="custom" dataDxfId="46" totalsRowDxfId="1">
      <calculatedColumnFormula>N113/COLUMNS(B113:M113)</calculatedColumnFormula>
      <totalsRowFormula>Table12[[#Totals],[Total]]/COLUMNS(Table12[[#Totals],[JAN]:[DEC]])</totalsRowFormula>
    </tableColumn>
  </tableColumns>
  <tableStyleInfo name="V42_ExpenseCategory2" showFirstColumn="1" showLastColumn="0" showRowStripes="0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17540C-817D-4A79-898E-2EB4851C28F5}" name="Table3" displayName="Table3" ref="A17:O31" totalsRowCount="1" headerRowDxfId="42" dataDxfId="44" totalsRowDxfId="43" dataCellStyle="Comma">
  <tableColumns count="15">
    <tableColumn id="1" xr3:uid="{B2C228D6-18B6-4DF5-A9C1-4B1718251323}" name="HOME EXPENSES" totalsRowFunction="custom" dataDxfId="312" totalsRowDxfId="311">
      <totalsRowFormula>"Total "&amp;Table3[[#Headers],[HOME EXPENSES]]</totalsRowFormula>
    </tableColumn>
    <tableColumn id="2" xr3:uid="{3F2D4364-BD2E-41D6-AE83-62353113FB1A}" name="JAN" totalsRowFunction="sum" dataDxfId="310" totalsRowDxfId="309" dataCellStyle="Comma"/>
    <tableColumn id="3" xr3:uid="{68C6E271-DEF8-46CD-9001-D5E23251861B}" name="FEB" totalsRowFunction="sum" dataDxfId="308" totalsRowDxfId="307" dataCellStyle="Comma"/>
    <tableColumn id="4" xr3:uid="{E63D6A53-5AA8-4E8F-BC7B-702FD79E8892}" name="MAR" totalsRowFunction="sum" dataDxfId="306" totalsRowDxfId="305" dataCellStyle="Comma"/>
    <tableColumn id="5" xr3:uid="{5B7CC541-9A37-4A04-A0C3-85546FC16A70}" name="APR" totalsRowFunction="sum" dataDxfId="304" totalsRowDxfId="303" dataCellStyle="Comma"/>
    <tableColumn id="6" xr3:uid="{7975D9CD-1840-4929-8CE0-7266BD270508}" name="MAY" totalsRowFunction="sum" dataDxfId="302" totalsRowDxfId="301" dataCellStyle="Comma"/>
    <tableColumn id="7" xr3:uid="{651EB98F-25D8-430A-89B8-A1E7E1B87518}" name="JUN" totalsRowFunction="sum" dataDxfId="300" totalsRowDxfId="299" dataCellStyle="Comma"/>
    <tableColumn id="8" xr3:uid="{700E61A0-CFEA-4BDF-B273-4E510803A43D}" name="JUL" totalsRowFunction="sum" dataDxfId="298" totalsRowDxfId="297" dataCellStyle="Comma"/>
    <tableColumn id="9" xr3:uid="{49F23329-63B1-4BA7-AECB-268B99392C8C}" name="AUG" totalsRowFunction="sum" dataDxfId="296" totalsRowDxfId="295" dataCellStyle="Comma"/>
    <tableColumn id="10" xr3:uid="{B523CCAD-EBAB-459B-85AA-F1AC570EFEBC}" name="SEP" totalsRowFunction="sum" dataDxfId="294" totalsRowDxfId="293" dataCellStyle="Comma"/>
    <tableColumn id="11" xr3:uid="{14492D5C-8A5F-4904-9864-D09945D093F0}" name="OCT" totalsRowFunction="sum" dataDxfId="292" totalsRowDxfId="291" dataCellStyle="Comma"/>
    <tableColumn id="12" xr3:uid="{16A6D921-B5E8-4E75-979B-62BB087DB0F4}" name="NOV" totalsRowFunction="sum" dataDxfId="290" totalsRowDxfId="289" dataCellStyle="Comma"/>
    <tableColumn id="13" xr3:uid="{C0E8FE8D-24EC-46D1-8A9A-AD24BF9B5C51}" name="DEC" totalsRowFunction="sum" dataDxfId="288" totalsRowDxfId="287" dataCellStyle="Comma"/>
    <tableColumn id="14" xr3:uid="{5026DA21-F43F-4309-8A56-0798B6C327D5}" name="Total" totalsRowFunction="sum" dataDxfId="286" totalsRowDxfId="285">
      <calculatedColumnFormula>SUM(B18:M18)</calculatedColumnFormula>
    </tableColumn>
    <tableColumn id="15" xr3:uid="{E77B13B9-AE0A-4796-9B04-80E509213E03}" name="Avg" totalsRowFunction="custom" dataDxfId="284" totalsRowDxfId="283">
      <calculatedColumnFormula>N18/COLUMNS(B18:M18)</calculatedColumnFormula>
      <totalsRowFormula>Table3[[#Totals],[Total]]/COLUMNS(Table3[[#Totals],[JAN]:[DEC]])</totalsRowFormula>
    </tableColumn>
  </tableColumns>
  <tableStyleInfo name="V42_ExpenseCategory2" showFirstColumn="1" showLastColumn="0" showRowStripes="0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8AAE8D-786A-41C1-8F83-4DBE768DFE23}" name="Table4" displayName="Table4" ref="A33:O41" totalsRowCount="1" headerRowDxfId="41" dataDxfId="359" totalsRowDxfId="358" headerRowBorderDxfId="356" tableBorderDxfId="357" dataCellStyle="Comma">
  <tableColumns count="15">
    <tableColumn id="1" xr3:uid="{B70C4F1D-3175-428C-B53A-2FD55AEB6504}" name="TRANSPORTATION" totalsRowFunction="custom" dataDxfId="282" totalsRowDxfId="281">
      <totalsRowFormula>"Total "&amp;Table4[[#Headers],[TRANSPORTATION]]</totalsRowFormula>
    </tableColumn>
    <tableColumn id="2" xr3:uid="{B1953A40-1FE1-4642-BB51-3DA3BB9A483D}" name="JAN" totalsRowFunction="sum" dataDxfId="280" totalsRowDxfId="279" dataCellStyle="Comma"/>
    <tableColumn id="3" xr3:uid="{AB74CCA9-2ECC-4652-8E0D-8BA678F05731}" name="FEB" totalsRowFunction="sum" dataDxfId="278" totalsRowDxfId="277" dataCellStyle="Comma"/>
    <tableColumn id="4" xr3:uid="{C64652A8-8BB2-4952-BBEE-0319ACB42B33}" name="MAR" totalsRowFunction="sum" dataDxfId="276" totalsRowDxfId="275" dataCellStyle="Comma"/>
    <tableColumn id="5" xr3:uid="{DF2ADAF2-5AE3-4C51-B657-F3A085443A56}" name="APR" totalsRowFunction="sum" dataDxfId="274" totalsRowDxfId="273" dataCellStyle="Comma"/>
    <tableColumn id="6" xr3:uid="{B9B271DA-DAE9-4301-82B4-98B05231AA51}" name="MAY" totalsRowFunction="sum" dataDxfId="272" totalsRowDxfId="271" dataCellStyle="Comma"/>
    <tableColumn id="7" xr3:uid="{3E787DFA-2E4E-4896-AE90-CD02FEBA33A8}" name="JUN" totalsRowFunction="sum" dataDxfId="270" totalsRowDxfId="269" dataCellStyle="Comma"/>
    <tableColumn id="8" xr3:uid="{44FC8A19-A0FE-42B7-B083-6010B284473D}" name="JUL" totalsRowFunction="sum" dataDxfId="268" totalsRowDxfId="267" dataCellStyle="Comma"/>
    <tableColumn id="9" xr3:uid="{880C0B15-78D3-4713-9797-1C585DF31E44}" name="AUG" totalsRowFunction="sum" dataDxfId="266" totalsRowDxfId="265" dataCellStyle="Comma"/>
    <tableColumn id="10" xr3:uid="{C3FF641A-E1F9-4D96-8A5D-D052866DCA10}" name="SEP" totalsRowFunction="sum" dataDxfId="264" totalsRowDxfId="263" dataCellStyle="Comma"/>
    <tableColumn id="11" xr3:uid="{04E9305E-E9E6-4F40-A93E-84D7E322A9C3}" name="OCT" totalsRowFunction="sum" dataDxfId="262" totalsRowDxfId="261" dataCellStyle="Comma"/>
    <tableColumn id="12" xr3:uid="{C0B772B8-2806-4C20-87E0-E6E8122AABD0}" name="NOV" totalsRowFunction="sum" dataDxfId="260" totalsRowDxfId="259" dataCellStyle="Comma"/>
    <tableColumn id="13" xr3:uid="{C6F34007-FAD6-4FB5-9E70-6E01567CDAB6}" name="DEC" totalsRowFunction="sum" dataDxfId="258" totalsRowDxfId="257" dataCellStyle="Comma"/>
    <tableColumn id="14" xr3:uid="{BE1ECF5D-1A36-489C-BBB5-7EEE04EE61CC}" name="Total" totalsRowFunction="sum" dataDxfId="256">
      <calculatedColumnFormula>SUM(B34:M34)</calculatedColumnFormula>
    </tableColumn>
    <tableColumn id="15" xr3:uid="{66EA4731-6747-4523-B690-A2684C39FF18}" name="Avg" totalsRowFunction="custom" dataDxfId="255">
      <calculatedColumnFormula>N34/COLUMNS(B34:M34)</calculatedColumnFormula>
      <totalsRowFormula>Table4[[#Totals],[Total]]/COLUMNS(Table4[[#Totals],[JAN]:[DEC]])</totalsRowFormula>
    </tableColumn>
  </tableColumns>
  <tableStyleInfo name="V42_ExpenseCategory2" showFirstColumn="1" showLastColumn="0" showRowStripes="0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033818E-79B4-412B-9166-618D99FD9267}" name="Table5" displayName="Table5" ref="A43:O51" totalsRowCount="1" headerRowDxfId="23" dataDxfId="40" totalsRowDxfId="39" dataCellStyle="Comma">
  <tableColumns count="15">
    <tableColumn id="1" xr3:uid="{E7BBB153-75B0-4902-8BD7-84139F1C99C1}" name="HEALTH" totalsRowFunction="custom" dataDxfId="254" totalsRowDxfId="38">
      <totalsRowFormula>"Total "&amp;Table5[[#Headers],[HEALTH]]</totalsRowFormula>
    </tableColumn>
    <tableColumn id="2" xr3:uid="{C3A6860D-C2C0-474B-AECE-C32FA4C78FA8}" name="JAN" totalsRowFunction="sum" dataDxfId="253" totalsRowDxfId="37" dataCellStyle="Comma"/>
    <tableColumn id="3" xr3:uid="{9C6A77A6-04DC-4F13-9BF4-6F550A2DF95F}" name="FEB" totalsRowFunction="sum" dataDxfId="252" totalsRowDxfId="36" dataCellStyle="Comma"/>
    <tableColumn id="4" xr3:uid="{5F1D56CC-39B1-4DD0-8B11-4066D01894D7}" name="MAR" totalsRowFunction="sum" dataDxfId="251" totalsRowDxfId="35" dataCellStyle="Comma"/>
    <tableColumn id="5" xr3:uid="{55970B7A-0A6C-482C-83F3-91087E722E3B}" name="APR" totalsRowFunction="sum" dataDxfId="250" totalsRowDxfId="34" dataCellStyle="Comma"/>
    <tableColumn id="6" xr3:uid="{9C22A20D-4F4F-46B2-A38E-63198B81515C}" name="MAY" totalsRowFunction="sum" dataDxfId="249" totalsRowDxfId="33" dataCellStyle="Comma"/>
    <tableColumn id="7" xr3:uid="{9D87B3E5-BE95-42A5-A5D5-AB7E69D71E0C}" name="JUN" totalsRowFunction="sum" dataDxfId="248" totalsRowDxfId="32" dataCellStyle="Comma"/>
    <tableColumn id="8" xr3:uid="{1F57AEDA-27F2-4580-B680-0B7B507E8C3B}" name="JUL" totalsRowFunction="sum" dataDxfId="247" totalsRowDxfId="31" dataCellStyle="Comma"/>
    <tableColumn id="9" xr3:uid="{3EF7EC4E-DA91-478E-9766-84F28A21E0B7}" name="AUG" totalsRowFunction="sum" dataDxfId="246" totalsRowDxfId="30" dataCellStyle="Comma"/>
    <tableColumn id="10" xr3:uid="{5A39C3B2-EFC0-4EAE-B1B2-9852043A871E}" name="SEP" totalsRowFunction="sum" dataDxfId="245" totalsRowDxfId="29" dataCellStyle="Comma"/>
    <tableColumn id="11" xr3:uid="{045E971D-9790-4FE6-9957-5BFC61BAC87B}" name="OCT" totalsRowFunction="sum" dataDxfId="244" totalsRowDxfId="28" dataCellStyle="Comma"/>
    <tableColumn id="12" xr3:uid="{DBCD9A39-8AC1-4B53-8309-8E63998C304A}" name="NOV" totalsRowFunction="sum" dataDxfId="243" totalsRowDxfId="27" dataCellStyle="Comma"/>
    <tableColumn id="13" xr3:uid="{5E4E2CDE-B526-431B-BB39-B39870B796DF}" name="DEC" totalsRowFunction="sum" dataDxfId="242" totalsRowDxfId="26" dataCellStyle="Comma"/>
    <tableColumn id="14" xr3:uid="{317BD55F-915A-4D85-A472-09124BC321A2}" name="Total" totalsRowFunction="sum" dataDxfId="241" totalsRowDxfId="25">
      <calculatedColumnFormula>SUM(B44:M44)</calculatedColumnFormula>
    </tableColumn>
    <tableColumn id="15" xr3:uid="{B6F04939-1982-42C8-A1DA-75EE69BC7DF6}" name="Avg" totalsRowFunction="custom" dataDxfId="240" totalsRowDxfId="24">
      <calculatedColumnFormula>N44/COLUMNS(B44:M44)</calculatedColumnFormula>
      <totalsRowFormula>Table5[[#Totals],[Total]]/COLUMNS(Table5[[#Totals],[JAN]:[DEC]])</totalsRowFormula>
    </tableColumn>
  </tableColumns>
  <tableStyleInfo name="V42_ExpenseCategory2" showFirstColumn="1" showLastColumn="0" showRowStripes="0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65089D5-2FBF-475A-8D90-65639DDAF399}" name="Table6" displayName="Table6" ref="A53:O58" totalsRowCount="1" headerRowDxfId="22" dataDxfId="355" totalsRowDxfId="354">
  <tableColumns count="15">
    <tableColumn id="1" xr3:uid="{E25A2644-770B-4F92-A7DC-C70779F7334E}" name="CHARITY/GIFTS" totalsRowFunction="custom" dataDxfId="239" totalsRowDxfId="238">
      <totalsRowFormula>"Total " &amp; Table6[[#Headers],[CHARITY/GIFTS]]</totalsRowFormula>
    </tableColumn>
    <tableColumn id="2" xr3:uid="{F6887EA5-78B8-416C-9709-14F8D24BEA9C}" name="JAN" totalsRowFunction="sum" dataDxfId="237" totalsRowDxfId="236"/>
    <tableColumn id="3" xr3:uid="{F7AEE8B5-CAF3-463B-9ED8-4F218C769CAE}" name="FEB" totalsRowFunction="sum" dataDxfId="235" totalsRowDxfId="234"/>
    <tableColumn id="4" xr3:uid="{38205100-ACA6-4FF9-99F6-81414E23B520}" name="MAR" totalsRowFunction="sum" dataDxfId="233" totalsRowDxfId="232"/>
    <tableColumn id="5" xr3:uid="{B5F9E1C5-EE2A-4998-8124-987AB7A6D766}" name="APR" totalsRowFunction="sum" dataDxfId="231" totalsRowDxfId="230"/>
    <tableColumn id="6" xr3:uid="{09B7CF66-4077-4D68-9A98-E9F2D09D702A}" name="MAY" totalsRowFunction="sum" dataDxfId="229" totalsRowDxfId="228"/>
    <tableColumn id="7" xr3:uid="{12A16633-A379-42D5-B471-ABE3261E6CD5}" name="JUN" totalsRowFunction="sum" dataDxfId="227" totalsRowDxfId="226"/>
    <tableColumn id="8" xr3:uid="{C2C30E19-5225-4485-B32B-9C3C0D423D9D}" name="JUL" totalsRowFunction="sum" dataDxfId="225" totalsRowDxfId="224"/>
    <tableColumn id="9" xr3:uid="{A8BC782E-3175-4692-A42C-1B499801463F}" name="AUG" totalsRowFunction="sum" dataDxfId="223" totalsRowDxfId="222"/>
    <tableColumn id="10" xr3:uid="{E19C27A3-E48E-4ED6-B6CE-ED49D7CEB4FE}" name="SEP" totalsRowFunction="sum" dataDxfId="221" totalsRowDxfId="220"/>
    <tableColumn id="11" xr3:uid="{F4B0C7B7-D8A7-4FDD-9F52-CF0B236B1CA4}" name="OCT" totalsRowFunction="sum" dataDxfId="219" totalsRowDxfId="218"/>
    <tableColumn id="12" xr3:uid="{9DB8B9DC-451B-4FAC-8667-3178598E113E}" name="NOV" totalsRowFunction="sum" dataDxfId="217" totalsRowDxfId="216"/>
    <tableColumn id="13" xr3:uid="{1485D6A3-8B78-41C3-963D-767295248C61}" name="DEC" totalsRowFunction="sum" dataDxfId="215" totalsRowDxfId="214"/>
    <tableColumn id="14" xr3:uid="{8BF9CFAC-66CA-4809-9A26-27C40EDEA9D5}" name="Total" totalsRowFunction="sum" dataDxfId="213" totalsRowDxfId="212">
      <calculatedColumnFormula>SUM(B54:M54)</calculatedColumnFormula>
    </tableColumn>
    <tableColumn id="15" xr3:uid="{269C032A-B2CB-4993-AE31-100263F66B64}" name="Avg" totalsRowFunction="custom" dataDxfId="211" totalsRowDxfId="210">
      <calculatedColumnFormula>N54/COLUMNS(B54:M54)</calculatedColumnFormula>
      <totalsRowFormula>Table6[[#Totals],[Total]]/COLUMNS(Table6[[#Totals],[JAN]:[DEC]])</totalsRowFormula>
    </tableColumn>
  </tableColumns>
  <tableStyleInfo name="V42_ExpenseCategory2" showFirstColumn="1" showLastColumn="0" showRowStripes="0" showColumnStripes="1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1E82878-79AC-423F-9C36-222542768E1A}" name="Table7" displayName="Table7" ref="A60:O70" totalsRowCount="1" headerRowDxfId="21" dataDxfId="353" totalsRowDxfId="352" dataCellStyle="Comma">
  <tableColumns count="15">
    <tableColumn id="1" xr3:uid="{C11DC142-7A69-4179-B821-D66CC7AB2942}" name="DAILY LIVING" totalsRowFunction="custom" dataDxfId="209" totalsRowDxfId="208">
      <totalsRowFormula>"Total " &amp; Table7[[#Headers],[DAILY LIVING]]</totalsRowFormula>
    </tableColumn>
    <tableColumn id="2" xr3:uid="{2463C9B8-A995-4732-B306-5360045FAC6B}" name="JAN" totalsRowFunction="sum" dataDxfId="207" totalsRowDxfId="206" dataCellStyle="Comma"/>
    <tableColumn id="3" xr3:uid="{354D9037-459E-48F4-94D9-BBCEA257C5AA}" name="FEB" totalsRowFunction="sum" dataDxfId="205" totalsRowDxfId="204" dataCellStyle="Comma"/>
    <tableColumn id="4" xr3:uid="{9703AA75-3270-4636-8AF5-CD2A357187D7}" name="MAR" totalsRowFunction="sum" dataDxfId="203" totalsRowDxfId="202" dataCellStyle="Comma"/>
    <tableColumn id="5" xr3:uid="{DC436C07-8A86-49D3-B744-C04F5F7185B1}" name="APR" totalsRowFunction="sum" dataDxfId="201" totalsRowDxfId="200" dataCellStyle="Comma"/>
    <tableColumn id="6" xr3:uid="{C81264ED-5E2E-4476-9630-610A461CB402}" name="MAY" totalsRowFunction="sum" dataDxfId="199" totalsRowDxfId="198" dataCellStyle="Comma"/>
    <tableColumn id="7" xr3:uid="{C6F32706-6388-4BE0-A303-AEE14D6A948D}" name="JUN" totalsRowFunction="sum" dataDxfId="197" totalsRowDxfId="196" dataCellStyle="Comma"/>
    <tableColumn id="8" xr3:uid="{58520769-2AFF-4440-809E-339AB9B755CA}" name="JUL" totalsRowFunction="sum" dataDxfId="195" totalsRowDxfId="194" dataCellStyle="Comma"/>
    <tableColumn id="9" xr3:uid="{4B3605F1-CD47-4722-A39B-C2C6F28761B4}" name="AUG" totalsRowFunction="sum" dataDxfId="193" totalsRowDxfId="192" dataCellStyle="Comma"/>
    <tableColumn id="10" xr3:uid="{D84AE1FD-6E59-4E81-BC87-7B9E46E3D765}" name="SEP" totalsRowFunction="sum" dataDxfId="191" totalsRowDxfId="190" dataCellStyle="Comma"/>
    <tableColumn id="11" xr3:uid="{FF962D40-953F-4B92-80EF-F83D21EAD6DF}" name="OCT" totalsRowFunction="sum" dataDxfId="189" totalsRowDxfId="188" dataCellStyle="Comma"/>
    <tableColumn id="12" xr3:uid="{75B6E2CA-565F-4765-AD0B-241EC841EA67}" name="NOV" totalsRowFunction="sum" dataDxfId="187" totalsRowDxfId="186" dataCellStyle="Comma"/>
    <tableColumn id="13" xr3:uid="{F0BE0D8D-8FA4-480A-9B98-8E0F5BBB4686}" name="DEC" totalsRowFunction="sum" dataDxfId="185" totalsRowDxfId="184" dataCellStyle="Comma"/>
    <tableColumn id="14" xr3:uid="{98DC92C0-FE44-4EA5-8FBE-87AA6943A152}" name="Total" totalsRowFunction="sum" dataDxfId="183" totalsRowDxfId="182">
      <calculatedColumnFormula>SUM(B61:M61)</calculatedColumnFormula>
    </tableColumn>
    <tableColumn id="15" xr3:uid="{040AE6B0-EE66-4724-911F-94A9DF51CB8B}" name="Avg" totalsRowFunction="custom" dataDxfId="181" totalsRowDxfId="180">
      <calculatedColumnFormula>N61/COLUMNS(B61:M61)</calculatedColumnFormula>
      <totalsRowFormula>Table7[[#Totals],[Total]]/COLUMNS(Table7[[#Totals],[JAN]:[DEC]])</totalsRowFormula>
    </tableColumn>
  </tableColumns>
  <tableStyleInfo name="V42_ExpenseCategory2" showFirstColumn="1" showLastColumn="0" showRowStripes="0" showColumnStripes="1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D29DEC4-B8E5-4DFF-BF89-9AACB8A18C44}" name="Table8" displayName="Table8" ref="A72:O84" totalsRowCount="1" headerRowDxfId="20" dataDxfId="351" totalsRowDxfId="350" dataCellStyle="Comma">
  <tableColumns count="15">
    <tableColumn id="1" xr3:uid="{4F4BA3C5-38EA-4EBF-B2A7-038CC29DB2A9}" name="ENTERTAINMENT" totalsRowFunction="custom" dataDxfId="179" totalsRowDxfId="178">
      <totalsRowFormula>"Total " &amp; Table8[[#Headers],[ENTERTAINMENT]]</totalsRowFormula>
    </tableColumn>
    <tableColumn id="2" xr3:uid="{D1715A8F-2750-42F5-9E38-FD4E74131816}" name="JAN" totalsRowFunction="sum" dataDxfId="177" totalsRowDxfId="176" dataCellStyle="Comma"/>
    <tableColumn id="3" xr3:uid="{E76F2F4E-1088-49F1-9A20-D6835A8FD850}" name="FEB" totalsRowFunction="sum" dataDxfId="175" totalsRowDxfId="174" dataCellStyle="Comma"/>
    <tableColumn id="4" xr3:uid="{68E71EF9-3AED-4154-B12B-453C1F99158D}" name="MAR" totalsRowFunction="sum" dataDxfId="173" totalsRowDxfId="172" dataCellStyle="Comma"/>
    <tableColumn id="5" xr3:uid="{B4AC08E1-026A-4716-A93D-A318DF0081B7}" name="APR" totalsRowFunction="sum" dataDxfId="171" totalsRowDxfId="170" dataCellStyle="Comma"/>
    <tableColumn id="6" xr3:uid="{25ECE17A-6122-41B9-9426-586BD9CE85B8}" name="MAY" totalsRowFunction="sum" dataDxfId="169" totalsRowDxfId="168" dataCellStyle="Comma"/>
    <tableColumn id="7" xr3:uid="{6A49EBC1-02B9-420C-BE64-9EF2B9CA6332}" name="JUN" totalsRowFunction="sum" dataDxfId="167" totalsRowDxfId="166" dataCellStyle="Comma"/>
    <tableColumn id="8" xr3:uid="{9CED177C-BEC2-416D-AB8B-262F3E13D9D2}" name="JUL" totalsRowFunction="sum" dataDxfId="165" totalsRowDxfId="164" dataCellStyle="Comma"/>
    <tableColumn id="9" xr3:uid="{52BC29AE-367D-4D45-A7A5-CF7045EB7D18}" name="AUG" totalsRowFunction="sum" dataDxfId="163" totalsRowDxfId="162" dataCellStyle="Comma"/>
    <tableColumn id="10" xr3:uid="{940391E6-A23D-4973-BE5F-F17A32134756}" name="SEP" totalsRowFunction="sum" dataDxfId="161" totalsRowDxfId="160" dataCellStyle="Comma"/>
    <tableColumn id="11" xr3:uid="{165097CA-40F9-4FF1-A733-E8A774EBB5CB}" name="OCT" totalsRowFunction="sum" dataDxfId="159" totalsRowDxfId="158" dataCellStyle="Comma"/>
    <tableColumn id="12" xr3:uid="{90385DFC-4EF3-4778-BA8B-EEAEFC9B8902}" name="NOV" totalsRowFunction="sum" dataDxfId="157" totalsRowDxfId="156" dataCellStyle="Comma"/>
    <tableColumn id="13" xr3:uid="{C54DD151-ADD1-471E-9F20-9E228FF53E57}" name="DEC" totalsRowFunction="sum" dataDxfId="155" totalsRowDxfId="154" dataCellStyle="Comma"/>
    <tableColumn id="14" xr3:uid="{738B2EC3-AFA5-4396-840F-FAC706C8B774}" name="Total" totalsRowFunction="sum" dataDxfId="153" totalsRowDxfId="152">
      <calculatedColumnFormula>SUM(B73:M73)</calculatedColumnFormula>
    </tableColumn>
    <tableColumn id="15" xr3:uid="{74C4E7B3-DAB9-4F50-A189-61BBC50BAF01}" name="Avg" totalsRowFunction="custom" dataDxfId="151" totalsRowDxfId="150">
      <calculatedColumnFormula>N73/COLUMNS(B73:M73)</calculatedColumnFormula>
      <totalsRowFormula>Table8[[#Totals],[Total]]/COLUMNS(Table8[[#Totals],[JAN]:[DEC]])</totalsRowFormula>
    </tableColumn>
  </tableColumns>
  <tableStyleInfo name="V42_ExpenseCategory2" showFirstColumn="1" showLastColumn="0" showRowStripes="0" showColumnStripes="1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6B650A7-F050-4475-8E60-F062062F51FC}" name="Table9" displayName="Table9" ref="A86:O93" totalsRowCount="1" headerRowDxfId="19" dataDxfId="349" totalsRowDxfId="348" dataCellStyle="Comma">
  <tableColumns count="15">
    <tableColumn id="1" xr3:uid="{248EE1C9-9173-4296-A62D-73797A6E29B3}" name="SAVINGS" totalsRowFunction="custom" dataDxfId="149" totalsRowDxfId="148">
      <totalsRowFormula>"Total " &amp;Table9[[#Headers],[SAVINGS]]</totalsRowFormula>
    </tableColumn>
    <tableColumn id="2" xr3:uid="{D20B18A0-BF9E-4082-9896-19379B104B2A}" name="JAN" totalsRowFunction="sum" dataDxfId="147" totalsRowDxfId="146" dataCellStyle="Comma"/>
    <tableColumn id="3" xr3:uid="{F175C52C-1C59-4585-88E0-166DD2DBECD7}" name="FEB" totalsRowFunction="sum" dataDxfId="145" totalsRowDxfId="144" dataCellStyle="Comma"/>
    <tableColumn id="4" xr3:uid="{2527398C-F6D0-40C0-92A9-09FF05490356}" name="MAR" totalsRowFunction="sum" dataDxfId="143" totalsRowDxfId="142" dataCellStyle="Comma"/>
    <tableColumn id="5" xr3:uid="{184E68AB-38B0-4971-9916-5A699D68CEE7}" name="APR" totalsRowFunction="sum" dataDxfId="141" totalsRowDxfId="140" dataCellStyle="Comma"/>
    <tableColumn id="6" xr3:uid="{45514BFD-632E-4CDF-9323-E261ACF122FE}" name="MAY" totalsRowFunction="sum" dataDxfId="139" totalsRowDxfId="138" dataCellStyle="Comma"/>
    <tableColumn id="7" xr3:uid="{9FE43FA3-DCFD-44DB-B003-5CF9F00DF4A4}" name="JUN" totalsRowFunction="sum" dataDxfId="137" totalsRowDxfId="136" dataCellStyle="Comma"/>
    <tableColumn id="8" xr3:uid="{3B3BA2C9-C23F-4DC6-98CC-D5BCCB563D18}" name="JUL" totalsRowFunction="sum" dataDxfId="135" totalsRowDxfId="134" dataCellStyle="Comma"/>
    <tableColumn id="9" xr3:uid="{F60C3A32-1C76-4D8A-BA7D-08FE5FC4AD5F}" name="AUG" totalsRowFunction="sum" dataDxfId="133" totalsRowDxfId="132" dataCellStyle="Comma"/>
    <tableColumn id="10" xr3:uid="{92A01B9B-CAF1-44AE-A26F-D3DB0A9244AF}" name="SEP" totalsRowFunction="sum" dataDxfId="131" totalsRowDxfId="130" dataCellStyle="Comma"/>
    <tableColumn id="11" xr3:uid="{AE1D0BE1-84B4-421B-942F-9D5356F4CAAB}" name="OCT" totalsRowFunction="sum" dataDxfId="129" totalsRowDxfId="128" dataCellStyle="Comma"/>
    <tableColumn id="12" xr3:uid="{2E398265-DA6E-44AE-8D24-7F0C99F675B9}" name="NOV" totalsRowFunction="sum" dataDxfId="127" totalsRowDxfId="126" dataCellStyle="Comma"/>
    <tableColumn id="13" xr3:uid="{A2E06B00-B45A-44C1-819F-28C423B67B1E}" name="DEC" totalsRowFunction="sum" dataDxfId="125" totalsRowDxfId="124" dataCellStyle="Comma"/>
    <tableColumn id="14" xr3:uid="{3E12AC7E-CC34-4B1F-BA37-DA32023E9A24}" name="Total" totalsRowFunction="sum" dataDxfId="123" totalsRowDxfId="122">
      <calculatedColumnFormula>SUM(B87:M87)</calculatedColumnFormula>
    </tableColumn>
    <tableColumn id="15" xr3:uid="{72708864-6107-46CF-923A-4A996F18E9FD}" name="Avg" totalsRowFunction="custom" dataDxfId="121" totalsRowDxfId="120">
      <calculatedColumnFormula>N87/COLUMNS(B87:M87)</calculatedColumnFormula>
      <totalsRowFormula>Table9[[#Totals],[Total]]/COLUMNS(Table9[[#Totals],[JAN]:[DEC]])</totalsRowFormula>
    </tableColumn>
  </tableColumns>
  <tableStyleInfo name="V42_ExpenseCategory2" showFirstColumn="1" showLastColumn="0" showRowStripes="0" showColumnStripes="1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CE3A7C6-27B4-4A75-B48F-0DE495E59B9E}" name="Table10" displayName="Table10" ref="A95:O103" totalsRowCount="1" headerRowDxfId="18" dataDxfId="347" totalsRowDxfId="346" dataCellStyle="Comma">
  <tableColumns count="15">
    <tableColumn id="1" xr3:uid="{AEDB1156-66C6-4F32-8A85-392E5CCE910E}" name="OBLIGATIONS" totalsRowFunction="custom" dataDxfId="119" totalsRowDxfId="118">
      <totalsRowFormula>"Total " &amp; Table10[[#Headers],[OBLIGATIONS]]</totalsRowFormula>
    </tableColumn>
    <tableColumn id="2" xr3:uid="{A24D5ABF-86CD-4C65-A176-2CAF737DC9FE}" name="JAN" totalsRowFunction="sum" dataDxfId="117" totalsRowDxfId="116" dataCellStyle="Comma"/>
    <tableColumn id="3" xr3:uid="{7DC6F6C7-D3CF-4E85-B1CF-E8DD7A73ABC6}" name="FEB" totalsRowFunction="sum" dataDxfId="115" totalsRowDxfId="114" dataCellStyle="Comma"/>
    <tableColumn id="4" xr3:uid="{A1A8F317-CCCE-48CB-A1E7-6D7B4863CFB9}" name="MAR" totalsRowFunction="sum" dataDxfId="113" totalsRowDxfId="112" dataCellStyle="Comma"/>
    <tableColumn id="5" xr3:uid="{B7C75CA3-94AB-432E-A2C7-4CC6DA092970}" name="APR" totalsRowFunction="sum" dataDxfId="111" totalsRowDxfId="110" dataCellStyle="Comma"/>
    <tableColumn id="6" xr3:uid="{0C4FBD9A-EEC1-47CA-8C49-B808F22EB41B}" name="MAY" totalsRowFunction="sum" dataDxfId="109" totalsRowDxfId="108" dataCellStyle="Comma"/>
    <tableColumn id="7" xr3:uid="{AEC0B75F-D076-47E3-A93F-86E51FC210FC}" name="JUN" totalsRowFunction="sum" dataDxfId="107" totalsRowDxfId="106" dataCellStyle="Comma"/>
    <tableColumn id="8" xr3:uid="{CB476226-E460-41F7-8A3B-F2C46AE77898}" name="JUL" totalsRowFunction="sum" dataDxfId="105" totalsRowDxfId="104" dataCellStyle="Comma"/>
    <tableColumn id="9" xr3:uid="{579FC6C5-5037-407D-9ADD-780054B5E7B5}" name="AUG" totalsRowFunction="sum" dataDxfId="103" totalsRowDxfId="102" dataCellStyle="Comma"/>
    <tableColumn id="10" xr3:uid="{60BB6F24-2E4A-4662-B409-1FDFBE9F3913}" name="SEP" totalsRowFunction="sum" dataDxfId="101" totalsRowDxfId="100" dataCellStyle="Comma"/>
    <tableColumn id="11" xr3:uid="{7D42D178-9236-4B27-8239-A51D5F38A66A}" name="OCT" totalsRowFunction="sum" dataDxfId="99" totalsRowDxfId="98" dataCellStyle="Comma"/>
    <tableColumn id="12" xr3:uid="{4B53163A-D7A8-471C-9ABF-E38B61ED8077}" name="NOV" totalsRowFunction="sum" dataDxfId="97" totalsRowDxfId="96" dataCellStyle="Comma"/>
    <tableColumn id="13" xr3:uid="{37A17B96-9533-49E8-AD6E-7DE7D34A044D}" name="DEC" totalsRowFunction="sum" dataDxfId="95" totalsRowDxfId="94" dataCellStyle="Comma"/>
    <tableColumn id="14" xr3:uid="{5F9F23ED-061B-4071-BC6F-524C5A25DDC7}" name="Total" totalsRowFunction="sum" dataDxfId="93" totalsRowDxfId="92">
      <calculatedColumnFormula>SUM(B96:M96)</calculatedColumnFormula>
    </tableColumn>
    <tableColumn id="15" xr3:uid="{25782C44-5E79-4EB9-9230-AB2099678160}" name="Avg" totalsRowFunction="custom" dataDxfId="91" totalsRowDxfId="90">
      <calculatedColumnFormula>N96/COLUMNS(B96:M96)</calculatedColumnFormula>
      <totalsRowFormula>Table10[[#Totals],[Total]]/COLUMNS(Table10[[#Totals],[JAN]:[DEC]])</totalsRowFormula>
    </tableColumn>
  </tableColumns>
  <tableStyleInfo name="V42_ExpenseCategory2" showFirstColumn="1" showLastColumn="0" showRowStripes="0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comments" Target="../comments1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0414D-D068-4804-8AC4-ABC3BDCEC497}">
  <dimension ref="A1:O118"/>
  <sheetViews>
    <sheetView tabSelected="1" topLeftCell="A103" workbookViewId="0">
      <selection activeCell="R105" sqref="R105"/>
    </sheetView>
  </sheetViews>
  <sheetFormatPr defaultRowHeight="14.4" x14ac:dyDescent="0.3"/>
  <cols>
    <col min="1" max="1" width="18.6640625" bestFit="1" customWidth="1"/>
  </cols>
  <sheetData>
    <row r="1" spans="1:15" x14ac:dyDescent="0.3">
      <c r="A1" s="1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13" t="s">
        <v>12</v>
      </c>
      <c r="O1" s="13" t="s">
        <v>13</v>
      </c>
    </row>
    <row r="2" spans="1:15" x14ac:dyDescent="0.3">
      <c r="A2" s="14" t="s">
        <v>14</v>
      </c>
      <c r="B2" s="15">
        <f>Table2[[#Totals],[JAN]]</f>
        <v>0</v>
      </c>
      <c r="C2" s="15">
        <f>Table2[[#Totals],[FEB]]</f>
        <v>0</v>
      </c>
      <c r="D2" s="15">
        <f>Table2[[#Totals],[MAR]]</f>
        <v>0</v>
      </c>
      <c r="E2" s="15">
        <f>Table2[[#Totals],[APR]]</f>
        <v>0</v>
      </c>
      <c r="F2" s="15">
        <f>Table2[[#Totals],[MAY]]</f>
        <v>0</v>
      </c>
      <c r="G2" s="15">
        <f>Table2[[#Totals],[JUN]]</f>
        <v>0</v>
      </c>
      <c r="H2" s="15">
        <f>Table2[[#Totals],[JUL]]</f>
        <v>0</v>
      </c>
      <c r="I2" s="15">
        <f>Table2[[#Totals],[AUG]]</f>
        <v>0</v>
      </c>
      <c r="J2" s="15">
        <f>Table2[[#Totals],[SEP]]</f>
        <v>0</v>
      </c>
      <c r="K2" s="15">
        <f>Table2[[#Totals],[OCT]]</f>
        <v>0</v>
      </c>
      <c r="L2" s="15">
        <f>Table2[[#Totals],[NOV]]</f>
        <v>0</v>
      </c>
      <c r="M2" s="15">
        <f>Table2[[#Totals],[DEC]]</f>
        <v>0</v>
      </c>
      <c r="N2" s="16">
        <f>SUM(B2:M2)</f>
        <v>0</v>
      </c>
      <c r="O2" s="16">
        <f>N2/COLUMNS(B2:M2)</f>
        <v>0</v>
      </c>
    </row>
    <row r="3" spans="1:15" x14ac:dyDescent="0.3">
      <c r="A3" s="14" t="s">
        <v>15</v>
      </c>
      <c r="B3" s="15">
        <f>SUM(Table3[[#Totals],[JAN]],Table4[[#Totals],[JAN]],Table5[[#Totals],[JAN]],Table6[[#Totals],[JAN]],Table7[[#Totals],[JAN]],Table8[[#Totals],[JAN]],Table9[[#Totals],[JAN]],Table10[[#Totals],[JAN]],Table11[[#Totals],[JAN]],Table12[[#Totals],[JAN]])</f>
        <v>0</v>
      </c>
      <c r="C3" s="15">
        <f>SUM(Table3[[#Totals],[FEB]],Table4[[#Totals],[FEB]],Table5[[#Totals],[FEB]],Table6[[#Totals],[FEB]],Table7[[#Totals],[FEB]],Table8[[#Totals],[FEB]],Table9[[#Totals],[FEB]],Table10[[#Totals],[FEB]],Table11[[#Totals],[FEB]],Table12[[#Totals],[FEB]])</f>
        <v>0</v>
      </c>
      <c r="D3" s="15">
        <f>SUM(Table3[[#Totals],[MAR]],Table4[[#Totals],[MAR]],Table5[[#Totals],[MAR]],Table6[[#Totals],[MAR]],Table7[[#Totals],[MAR]],Table8[[#Totals],[MAR]],Table9[[#Totals],[MAR]],Table10[[#Totals],[MAR]],Table11[[#Totals],[MAR]],Table12[[#Totals],[MAR]])</f>
        <v>0</v>
      </c>
      <c r="E3" s="15">
        <f>SUM(Table3[[#Totals],[APR]],Table4[[#Totals],[APR]],Table5[[#Totals],[APR]],Table6[[#Totals],[APR]],Table7[[#Totals],[APR]],Table8[[#Totals],[APR]],Table9[[#Totals],[APR]],Table10[[#Totals],[APR]],Table11[[#Totals],[APR]],Table12[[#Totals],[APR]])</f>
        <v>0</v>
      </c>
      <c r="F3" s="15">
        <f>SUM(Table3[[#Totals],[MAY]],Table4[[#Totals],[MAY]],Table5[[#Totals],[MAY]],Table6[[#Totals],[MAY]],Table7[[#Totals],[MAY]],Table8[[#Totals],[MAY]],Table9[[#Totals],[MAY]],Table10[[#Totals],[MAY]],Table11[[#Totals],[MAY]],Table12[[#Totals],[MAY]])</f>
        <v>0</v>
      </c>
      <c r="G3" s="15">
        <f>SUM(Table3[[#Totals],[JUN]],Table4[[#Totals],[JUN]],Table5[[#Totals],[JUN]],Table6[[#Totals],[JUN]],Table7[[#Totals],[JUN]],Table8[[#Totals],[JUN]],Table9[[#Totals],[JUN]],Table10[[#Totals],[JUN]],Table11[[#Totals],[JUN]],Table12[[#Totals],[JUN]])</f>
        <v>0</v>
      </c>
      <c r="H3" s="15">
        <f>SUM(Table3[[#Totals],[JUL]],Table4[[#Totals],[JUL]],Table5[[#Totals],[JUL]],Table6[[#Totals],[JUL]],Table7[[#Totals],[JUL]],Table8[[#Totals],[JUL]],Table9[[#Totals],[JUL]],Table10[[#Totals],[JUL]],Table11[[#Totals],[JUL]],Table12[[#Totals],[JUL]])</f>
        <v>0</v>
      </c>
      <c r="I3" s="15">
        <f>SUM(Table3[[#Totals],[AUG]],Table4[[#Totals],[AUG]],Table5[[#Totals],[AUG]],Table6[[#Totals],[AUG]],Table7[[#Totals],[AUG]],Table8[[#Totals],[AUG]],Table9[[#Totals],[AUG]],Table10[[#Totals],[AUG]],Table11[[#Totals],[AUG]],Table12[[#Totals],[AUG]])</f>
        <v>0</v>
      </c>
      <c r="J3" s="15">
        <f>SUM(Table3[[#Totals],[SEP]],Table4[[#Totals],[SEP]],Table5[[#Totals],[SEP]],Table6[[#Totals],[SEP]],Table7[[#Totals],[SEP]],Table8[[#Totals],[SEP]],Table9[[#Totals],[SEP]],Table10[[#Totals],[SEP]],Table11[[#Totals],[SEP]],Table12[[#Totals],[SEP]])</f>
        <v>0</v>
      </c>
      <c r="K3" s="15">
        <f>SUM(Table3[[#Totals],[OCT]],Table4[[#Totals],[OCT]],Table5[[#Totals],[OCT]],Table6[[#Totals],[OCT]],Table7[[#Totals],[OCT]],Table8[[#Totals],[OCT]],Table9[[#Totals],[OCT]],Table10[[#Totals],[OCT]],Table11[[#Totals],[OCT]],Table12[[#Totals],[OCT]])</f>
        <v>0</v>
      </c>
      <c r="L3" s="15">
        <f>SUM(Table3[[#Totals],[NOV]],Table4[[#Totals],[NOV]],Table5[[#Totals],[NOV]],Table6[[#Totals],[NOV]],Table7[[#Totals],[NOV]],Table8[[#Totals],[NOV]],Table9[[#Totals],[NOV]],Table10[[#Totals],[NOV]],Table11[[#Totals],[NOV]],Table12[[#Totals],[NOV]])</f>
        <v>0</v>
      </c>
      <c r="M3" s="15">
        <f>SUM(Table3[[#Totals],[DEC]],Table4[[#Totals],[DEC]],Table5[[#Totals],[DEC]],Table6[[#Totals],[DEC]],Table7[[#Totals],[DEC]],Table8[[#Totals],[DEC]],Table9[[#Totals],[DEC]],Table10[[#Totals],[DEC]],Table11[[#Totals],[DEC]],Table12[[#Totals],[DEC]])</f>
        <v>0</v>
      </c>
      <c r="N3" s="16">
        <f>SUM(B3:M3)</f>
        <v>0</v>
      </c>
      <c r="O3" s="16">
        <f>N3/COLUMNS(B3:M3)</f>
        <v>0</v>
      </c>
    </row>
    <row r="4" spans="1:15" x14ac:dyDescent="0.3">
      <c r="A4" s="14" t="s">
        <v>16</v>
      </c>
      <c r="B4" s="17">
        <f t="shared" ref="B4:M4" si="0">B2-B3</f>
        <v>0</v>
      </c>
      <c r="C4" s="17">
        <f t="shared" si="0"/>
        <v>0</v>
      </c>
      <c r="D4" s="17">
        <f t="shared" si="0"/>
        <v>0</v>
      </c>
      <c r="E4" s="17">
        <f t="shared" si="0"/>
        <v>0</v>
      </c>
      <c r="F4" s="17">
        <f t="shared" si="0"/>
        <v>0</v>
      </c>
      <c r="G4" s="17">
        <f t="shared" si="0"/>
        <v>0</v>
      </c>
      <c r="H4" s="17">
        <f t="shared" si="0"/>
        <v>0</v>
      </c>
      <c r="I4" s="17">
        <f t="shared" si="0"/>
        <v>0</v>
      </c>
      <c r="J4" s="17">
        <f t="shared" si="0"/>
        <v>0</v>
      </c>
      <c r="K4" s="17">
        <f t="shared" si="0"/>
        <v>0</v>
      </c>
      <c r="L4" s="17">
        <f t="shared" si="0"/>
        <v>0</v>
      </c>
      <c r="M4" s="17">
        <f t="shared" si="0"/>
        <v>0</v>
      </c>
      <c r="N4" s="17">
        <f>SUM(B4:M4)</f>
        <v>0</v>
      </c>
      <c r="O4" s="17">
        <f>N4/COLUMNS(B4:M4)</f>
        <v>0</v>
      </c>
    </row>
    <row r="5" spans="1:15" x14ac:dyDescent="0.3">
      <c r="A5" s="14" t="s">
        <v>17</v>
      </c>
      <c r="B5" s="15" t="e">
        <f>B2-B3+#REF!</f>
        <v>#REF!</v>
      </c>
      <c r="C5" s="15" t="e">
        <f t="shared" ref="C5:M5" si="1">B5+C2-C3</f>
        <v>#REF!</v>
      </c>
      <c r="D5" s="15" t="e">
        <f t="shared" si="1"/>
        <v>#REF!</v>
      </c>
      <c r="E5" s="15" t="e">
        <f t="shared" si="1"/>
        <v>#REF!</v>
      </c>
      <c r="F5" s="15" t="e">
        <f t="shared" si="1"/>
        <v>#REF!</v>
      </c>
      <c r="G5" s="15" t="e">
        <f t="shared" si="1"/>
        <v>#REF!</v>
      </c>
      <c r="H5" s="15" t="e">
        <f t="shared" si="1"/>
        <v>#REF!</v>
      </c>
      <c r="I5" s="15" t="e">
        <f t="shared" si="1"/>
        <v>#REF!</v>
      </c>
      <c r="J5" s="15" t="e">
        <f t="shared" si="1"/>
        <v>#REF!</v>
      </c>
      <c r="K5" s="15" t="e">
        <f t="shared" si="1"/>
        <v>#REF!</v>
      </c>
      <c r="L5" s="15" t="e">
        <f t="shared" si="1"/>
        <v>#REF!</v>
      </c>
      <c r="M5" s="15" t="e">
        <f t="shared" si="1"/>
        <v>#REF!</v>
      </c>
      <c r="N5" s="18"/>
      <c r="O5" s="18"/>
    </row>
    <row r="6" spans="1: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">
      <c r="A7" s="19" t="s">
        <v>18</v>
      </c>
      <c r="B7" s="20" t="s">
        <v>0</v>
      </c>
      <c r="C7" s="20" t="s">
        <v>1</v>
      </c>
      <c r="D7" s="20" t="s">
        <v>2</v>
      </c>
      <c r="E7" s="20" t="s">
        <v>3</v>
      </c>
      <c r="F7" s="20" t="s">
        <v>4</v>
      </c>
      <c r="G7" s="20" t="s">
        <v>5</v>
      </c>
      <c r="H7" s="20" t="s">
        <v>6</v>
      </c>
      <c r="I7" s="20" t="s">
        <v>7</v>
      </c>
      <c r="J7" s="20" t="s">
        <v>8</v>
      </c>
      <c r="K7" s="20" t="s">
        <v>9</v>
      </c>
      <c r="L7" s="20" t="s">
        <v>10</v>
      </c>
      <c r="M7" s="20" t="s">
        <v>11</v>
      </c>
      <c r="N7" s="21" t="s">
        <v>12</v>
      </c>
      <c r="O7" s="21" t="s">
        <v>13</v>
      </c>
    </row>
    <row r="8" spans="1:15" x14ac:dyDescent="0.3">
      <c r="A8" s="4" t="s">
        <v>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>
        <f t="shared" ref="N8:N14" si="2">SUM(B8:M8)</f>
        <v>0</v>
      </c>
      <c r="O8" s="6">
        <f t="shared" ref="O8:O14" si="3">N8/COLUMNS(B8:M8)</f>
        <v>0</v>
      </c>
    </row>
    <row r="9" spans="1:15" x14ac:dyDescent="0.3">
      <c r="A9" s="4" t="s">
        <v>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>
        <f t="shared" si="2"/>
        <v>0</v>
      </c>
      <c r="O9" s="6">
        <f t="shared" si="3"/>
        <v>0</v>
      </c>
    </row>
    <row r="10" spans="1:15" x14ac:dyDescent="0.3">
      <c r="A10" s="4" t="s">
        <v>21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>
        <f t="shared" si="2"/>
        <v>0</v>
      </c>
      <c r="O10" s="6">
        <f t="shared" si="3"/>
        <v>0</v>
      </c>
    </row>
    <row r="11" spans="1:15" x14ac:dyDescent="0.3">
      <c r="A11" s="4" t="s">
        <v>22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>
        <f t="shared" si="2"/>
        <v>0</v>
      </c>
      <c r="O11" s="6">
        <f t="shared" si="3"/>
        <v>0</v>
      </c>
    </row>
    <row r="12" spans="1:15" x14ac:dyDescent="0.3">
      <c r="A12" s="4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>
        <f t="shared" si="2"/>
        <v>0</v>
      </c>
      <c r="O12" s="6">
        <f t="shared" si="3"/>
        <v>0</v>
      </c>
    </row>
    <row r="13" spans="1:15" x14ac:dyDescent="0.3">
      <c r="A13" s="4" t="s">
        <v>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>
        <f t="shared" si="2"/>
        <v>0</v>
      </c>
      <c r="O13" s="6">
        <f t="shared" si="3"/>
        <v>0</v>
      </c>
    </row>
    <row r="14" spans="1:15" x14ac:dyDescent="0.3">
      <c r="A14" s="4" t="s">
        <v>25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>
        <f t="shared" si="2"/>
        <v>0</v>
      </c>
      <c r="O14" s="6">
        <f t="shared" si="3"/>
        <v>0</v>
      </c>
    </row>
    <row r="15" spans="1:15" x14ac:dyDescent="0.3">
      <c r="A15" s="7" t="str">
        <f>"Total " &amp; Table2[[#Headers],[INCOME]]</f>
        <v>Total INCOME</v>
      </c>
      <c r="B15" s="8">
        <f>SUBTOTAL(109,Table2[JAN])</f>
        <v>0</v>
      </c>
      <c r="C15" s="8">
        <f>SUBTOTAL(109,Table2[FEB])</f>
        <v>0</v>
      </c>
      <c r="D15" s="8">
        <f>SUBTOTAL(109,Table2[MAR])</f>
        <v>0</v>
      </c>
      <c r="E15" s="8">
        <f>SUBTOTAL(109,Table2[APR])</f>
        <v>0</v>
      </c>
      <c r="F15" s="8">
        <f>SUBTOTAL(109,Table2[MAY])</f>
        <v>0</v>
      </c>
      <c r="G15" s="8">
        <f>SUBTOTAL(109,Table2[JUN])</f>
        <v>0</v>
      </c>
      <c r="H15" s="8">
        <f>SUBTOTAL(109,Table2[JUL])</f>
        <v>0</v>
      </c>
      <c r="I15" s="8">
        <f>SUBTOTAL(109,Table2[AUG])</f>
        <v>0</v>
      </c>
      <c r="J15" s="8">
        <f>SUBTOTAL(109,Table2[SEP])</f>
        <v>0</v>
      </c>
      <c r="K15" s="8">
        <f>SUBTOTAL(109,Table2[OCT])</f>
        <v>0</v>
      </c>
      <c r="L15" s="8">
        <f>SUBTOTAL(109,Table2[NOV])</f>
        <v>0</v>
      </c>
      <c r="M15" s="8">
        <f>SUBTOTAL(109,Table2[DEC])</f>
        <v>0</v>
      </c>
      <c r="N15" s="9">
        <f>SUBTOTAL(109,Table2[Total])</f>
        <v>0</v>
      </c>
      <c r="O15" s="9">
        <f>Table2[[#Totals],[Total]]/COLUMNS(Table2[[#Totals],[JAN]:[DEC]])</f>
        <v>0</v>
      </c>
    </row>
    <row r="16" spans="1:15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3">
      <c r="A17" s="22" t="s">
        <v>26</v>
      </c>
      <c r="B17" s="23" t="s">
        <v>0</v>
      </c>
      <c r="C17" s="23" t="s">
        <v>1</v>
      </c>
      <c r="D17" s="23" t="s">
        <v>2</v>
      </c>
      <c r="E17" s="23" t="s">
        <v>3</v>
      </c>
      <c r="F17" s="23" t="s">
        <v>4</v>
      </c>
      <c r="G17" s="23" t="s">
        <v>5</v>
      </c>
      <c r="H17" s="23" t="s">
        <v>6</v>
      </c>
      <c r="I17" s="23" t="s">
        <v>7</v>
      </c>
      <c r="J17" s="23" t="s">
        <v>8</v>
      </c>
      <c r="K17" s="23" t="s">
        <v>9</v>
      </c>
      <c r="L17" s="23" t="s">
        <v>10</v>
      </c>
      <c r="M17" s="23" t="s">
        <v>11</v>
      </c>
      <c r="N17" s="24" t="s">
        <v>12</v>
      </c>
      <c r="O17" s="24" t="s">
        <v>13</v>
      </c>
    </row>
    <row r="18" spans="1:15" x14ac:dyDescent="0.3">
      <c r="A18" s="4" t="s">
        <v>27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>
        <f>SUM(B18:M18)</f>
        <v>0</v>
      </c>
      <c r="O18" s="6">
        <f t="shared" ref="O18:O30" si="4">N18/COLUMNS(B18:M18)</f>
        <v>0</v>
      </c>
    </row>
    <row r="19" spans="1:15" x14ac:dyDescent="0.3">
      <c r="A19" s="4" t="s">
        <v>28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>
        <f t="shared" ref="N19:N30" si="5">SUM(B19:M19)</f>
        <v>0</v>
      </c>
      <c r="O19" s="6">
        <f t="shared" si="4"/>
        <v>0</v>
      </c>
    </row>
    <row r="20" spans="1:15" x14ac:dyDescent="0.3">
      <c r="A20" s="4" t="s">
        <v>29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>
        <f t="shared" si="5"/>
        <v>0</v>
      </c>
      <c r="O20" s="6">
        <f t="shared" si="4"/>
        <v>0</v>
      </c>
    </row>
    <row r="21" spans="1:15" x14ac:dyDescent="0.3">
      <c r="A21" s="4" t="s">
        <v>30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>
        <f t="shared" si="5"/>
        <v>0</v>
      </c>
      <c r="O21" s="6">
        <f t="shared" si="4"/>
        <v>0</v>
      </c>
    </row>
    <row r="22" spans="1:15" x14ac:dyDescent="0.3">
      <c r="A22" s="4" t="s">
        <v>31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>
        <f t="shared" si="5"/>
        <v>0</v>
      </c>
      <c r="O22" s="6">
        <f t="shared" si="4"/>
        <v>0</v>
      </c>
    </row>
    <row r="23" spans="1:15" x14ac:dyDescent="0.3">
      <c r="A23" s="4" t="s">
        <v>32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>
        <f t="shared" si="5"/>
        <v>0</v>
      </c>
      <c r="O23" s="6">
        <f t="shared" si="4"/>
        <v>0</v>
      </c>
    </row>
    <row r="24" spans="1:15" x14ac:dyDescent="0.3">
      <c r="A24" s="4" t="s">
        <v>33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>
        <f t="shared" si="5"/>
        <v>0</v>
      </c>
      <c r="O24" s="6">
        <f t="shared" si="4"/>
        <v>0</v>
      </c>
    </row>
    <row r="25" spans="1:15" x14ac:dyDescent="0.3">
      <c r="A25" s="4" t="s">
        <v>34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>
        <f t="shared" si="5"/>
        <v>0</v>
      </c>
      <c r="O25" s="6">
        <f t="shared" si="4"/>
        <v>0</v>
      </c>
    </row>
    <row r="26" spans="1:15" x14ac:dyDescent="0.3">
      <c r="A26" s="4" t="s">
        <v>35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>
        <f t="shared" si="5"/>
        <v>0</v>
      </c>
      <c r="O26" s="6">
        <f t="shared" si="4"/>
        <v>0</v>
      </c>
    </row>
    <row r="27" spans="1:15" x14ac:dyDescent="0.3">
      <c r="A27" s="4" t="s">
        <v>36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>
        <f t="shared" si="5"/>
        <v>0</v>
      </c>
      <c r="O27" s="6">
        <f t="shared" si="4"/>
        <v>0</v>
      </c>
    </row>
    <row r="28" spans="1:15" x14ac:dyDescent="0.3">
      <c r="A28" s="4" t="s">
        <v>37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>
        <f t="shared" si="5"/>
        <v>0</v>
      </c>
      <c r="O28" s="6">
        <f t="shared" si="4"/>
        <v>0</v>
      </c>
    </row>
    <row r="29" spans="1:15" x14ac:dyDescent="0.3">
      <c r="A29" s="4" t="s">
        <v>38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>
        <f t="shared" si="5"/>
        <v>0</v>
      </c>
      <c r="O29" s="6">
        <f t="shared" si="4"/>
        <v>0</v>
      </c>
    </row>
    <row r="30" spans="1:15" x14ac:dyDescent="0.3">
      <c r="A30" s="4" t="s">
        <v>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>
        <f t="shared" si="5"/>
        <v>0</v>
      </c>
      <c r="O30" s="6">
        <f t="shared" si="4"/>
        <v>0</v>
      </c>
    </row>
    <row r="31" spans="1:15" x14ac:dyDescent="0.3">
      <c r="A31" s="7" t="str">
        <f>"Total "&amp;Table3[[#Headers],[HOME EXPENSES]]</f>
        <v>Total HOME EXPENSES</v>
      </c>
      <c r="B31" s="8">
        <f>SUBTOTAL(109,Table3[JAN])</f>
        <v>0</v>
      </c>
      <c r="C31" s="8">
        <f>SUBTOTAL(109,Table3[FEB])</f>
        <v>0</v>
      </c>
      <c r="D31" s="8">
        <f>SUBTOTAL(109,Table3[MAR])</f>
        <v>0</v>
      </c>
      <c r="E31" s="8">
        <f>SUBTOTAL(109,Table3[APR])</f>
        <v>0</v>
      </c>
      <c r="F31" s="8">
        <f>SUBTOTAL(109,Table3[MAY])</f>
        <v>0</v>
      </c>
      <c r="G31" s="8">
        <f>SUBTOTAL(109,Table3[JUN])</f>
        <v>0</v>
      </c>
      <c r="H31" s="8">
        <f>SUBTOTAL(109,Table3[JUL])</f>
        <v>0</v>
      </c>
      <c r="I31" s="8">
        <f>SUBTOTAL(109,Table3[AUG])</f>
        <v>0</v>
      </c>
      <c r="J31" s="8">
        <f>SUBTOTAL(109,Table3[SEP])</f>
        <v>0</v>
      </c>
      <c r="K31" s="8">
        <f>SUBTOTAL(109,Table3[OCT])</f>
        <v>0</v>
      </c>
      <c r="L31" s="8">
        <f>SUBTOTAL(109,Table3[NOV])</f>
        <v>0</v>
      </c>
      <c r="M31" s="8">
        <f>SUBTOTAL(109,Table3[DEC])</f>
        <v>0</v>
      </c>
      <c r="N31" s="9">
        <f>SUBTOTAL(109,Table3[Total])</f>
        <v>0</v>
      </c>
      <c r="O31" s="9">
        <f>Table3[[#Totals],[Total]]/COLUMNS(Table3[[#Totals],[JAN]:[DEC]])</f>
        <v>0</v>
      </c>
    </row>
    <row r="32" spans="1:15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x14ac:dyDescent="0.3">
      <c r="A33" s="22" t="s">
        <v>39</v>
      </c>
      <c r="B33" s="23" t="s">
        <v>0</v>
      </c>
      <c r="C33" s="23" t="s">
        <v>1</v>
      </c>
      <c r="D33" s="23" t="s">
        <v>2</v>
      </c>
      <c r="E33" s="23" t="s">
        <v>3</v>
      </c>
      <c r="F33" s="23" t="s">
        <v>4</v>
      </c>
      <c r="G33" s="23" t="s">
        <v>5</v>
      </c>
      <c r="H33" s="23" t="s">
        <v>6</v>
      </c>
      <c r="I33" s="23" t="s">
        <v>7</v>
      </c>
      <c r="J33" s="23" t="s">
        <v>8</v>
      </c>
      <c r="K33" s="23" t="s">
        <v>9</v>
      </c>
      <c r="L33" s="23" t="s">
        <v>10</v>
      </c>
      <c r="M33" s="23" t="s">
        <v>11</v>
      </c>
      <c r="N33" s="24" t="s">
        <v>12</v>
      </c>
      <c r="O33" s="24" t="s">
        <v>13</v>
      </c>
    </row>
    <row r="34" spans="1:15" x14ac:dyDescent="0.3">
      <c r="A34" s="4" t="s">
        <v>40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>
        <f>SUM(B34:M34)</f>
        <v>0</v>
      </c>
      <c r="O34" s="6">
        <f t="shared" ref="O34:O39" si="6">N34/COLUMNS(B34:M34)</f>
        <v>0</v>
      </c>
    </row>
    <row r="35" spans="1:15" x14ac:dyDescent="0.3">
      <c r="A35" s="4" t="s">
        <v>41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>
        <f t="shared" ref="N35:N92" si="7">SUM(B35:M35)</f>
        <v>0</v>
      </c>
      <c r="O35" s="6">
        <f t="shared" si="6"/>
        <v>0</v>
      </c>
    </row>
    <row r="36" spans="1:15" x14ac:dyDescent="0.3">
      <c r="A36" s="4" t="s">
        <v>42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>
        <f t="shared" si="7"/>
        <v>0</v>
      </c>
      <c r="O36" s="6">
        <f t="shared" si="6"/>
        <v>0</v>
      </c>
    </row>
    <row r="37" spans="1:15" x14ac:dyDescent="0.3">
      <c r="A37" s="4" t="s">
        <v>43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>
        <f t="shared" si="7"/>
        <v>0</v>
      </c>
      <c r="O37" s="6">
        <f t="shared" si="6"/>
        <v>0</v>
      </c>
    </row>
    <row r="38" spans="1:15" x14ac:dyDescent="0.3">
      <c r="A38" s="4" t="s">
        <v>44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>
        <f t="shared" si="7"/>
        <v>0</v>
      </c>
      <c r="O38" s="6">
        <f t="shared" si="6"/>
        <v>0</v>
      </c>
    </row>
    <row r="39" spans="1:15" x14ac:dyDescent="0.3">
      <c r="A39" s="4" t="s">
        <v>45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>
        <f t="shared" si="7"/>
        <v>0</v>
      </c>
      <c r="O39" s="6">
        <f t="shared" si="6"/>
        <v>0</v>
      </c>
    </row>
    <row r="40" spans="1:15" x14ac:dyDescent="0.3">
      <c r="A40" s="4" t="s">
        <v>25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>
        <f t="shared" si="7"/>
        <v>0</v>
      </c>
      <c r="O40" s="6">
        <f>N40/COLUMNS(B40:M40)</f>
        <v>0</v>
      </c>
    </row>
    <row r="41" spans="1:15" x14ac:dyDescent="0.3">
      <c r="A41" s="7" t="str">
        <f>"Total "&amp;Table4[[#Headers],[TRANSPORTATION]]</f>
        <v>Total TRANSPORTATION</v>
      </c>
      <c r="B41" s="8">
        <f>SUBTOTAL(109,Table4[JAN])</f>
        <v>0</v>
      </c>
      <c r="C41" s="8">
        <f>SUBTOTAL(109,Table4[FEB])</f>
        <v>0</v>
      </c>
      <c r="D41" s="8">
        <f>SUBTOTAL(109,Table4[MAR])</f>
        <v>0</v>
      </c>
      <c r="E41" s="8">
        <f>SUBTOTAL(109,Table4[APR])</f>
        <v>0</v>
      </c>
      <c r="F41" s="8">
        <f>SUBTOTAL(109,Table4[MAY])</f>
        <v>0</v>
      </c>
      <c r="G41" s="8">
        <f>SUBTOTAL(109,Table4[JUN])</f>
        <v>0</v>
      </c>
      <c r="H41" s="8">
        <f>SUBTOTAL(109,Table4[JUL])</f>
        <v>0</v>
      </c>
      <c r="I41" s="8">
        <f>SUBTOTAL(109,Table4[AUG])</f>
        <v>0</v>
      </c>
      <c r="J41" s="8">
        <f>SUBTOTAL(109,Table4[SEP])</f>
        <v>0</v>
      </c>
      <c r="K41" s="8">
        <f>SUBTOTAL(109,Table4[OCT])</f>
        <v>0</v>
      </c>
      <c r="L41" s="8">
        <f>SUBTOTAL(109,Table4[NOV])</f>
        <v>0</v>
      </c>
      <c r="M41" s="8">
        <f>SUBTOTAL(109,Table4[DEC])</f>
        <v>0</v>
      </c>
      <c r="N41" s="9">
        <f>SUBTOTAL(109,Table4[Total])</f>
        <v>0</v>
      </c>
      <c r="O41" s="9">
        <f>Table4[[#Totals],[Total]]/COLUMNS(Table4[[#Totals],[JAN]:[DEC]])</f>
        <v>0</v>
      </c>
    </row>
    <row r="42" spans="1:15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1"/>
    </row>
    <row r="43" spans="1:15" x14ac:dyDescent="0.3">
      <c r="A43" s="22" t="s">
        <v>46</v>
      </c>
      <c r="B43" s="23" t="s">
        <v>0</v>
      </c>
      <c r="C43" s="23" t="s">
        <v>1</v>
      </c>
      <c r="D43" s="23" t="s">
        <v>2</v>
      </c>
      <c r="E43" s="23" t="s">
        <v>3</v>
      </c>
      <c r="F43" s="23" t="s">
        <v>4</v>
      </c>
      <c r="G43" s="23" t="s">
        <v>5</v>
      </c>
      <c r="H43" s="23" t="s">
        <v>6</v>
      </c>
      <c r="I43" s="23" t="s">
        <v>7</v>
      </c>
      <c r="J43" s="23" t="s">
        <v>8</v>
      </c>
      <c r="K43" s="23" t="s">
        <v>9</v>
      </c>
      <c r="L43" s="23" t="s">
        <v>10</v>
      </c>
      <c r="M43" s="23" t="s">
        <v>11</v>
      </c>
      <c r="N43" s="24" t="s">
        <v>12</v>
      </c>
      <c r="O43" s="24" t="s">
        <v>13</v>
      </c>
    </row>
    <row r="44" spans="1:15" x14ac:dyDescent="0.3">
      <c r="A44" s="4" t="s">
        <v>47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>
        <f t="shared" si="7"/>
        <v>0</v>
      </c>
      <c r="O44" s="6">
        <f t="shared" ref="O44:O49" si="8">N44/COLUMNS(B44:M44)</f>
        <v>0</v>
      </c>
    </row>
    <row r="45" spans="1:15" x14ac:dyDescent="0.3">
      <c r="A45" s="4" t="s">
        <v>48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>
        <f t="shared" si="7"/>
        <v>0</v>
      </c>
      <c r="O45" s="6">
        <f t="shared" si="8"/>
        <v>0</v>
      </c>
    </row>
    <row r="46" spans="1:15" x14ac:dyDescent="0.3">
      <c r="A46" s="4" t="s">
        <v>49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>
        <f t="shared" si="7"/>
        <v>0</v>
      </c>
      <c r="O46" s="6">
        <f t="shared" si="8"/>
        <v>0</v>
      </c>
    </row>
    <row r="47" spans="1:15" x14ac:dyDescent="0.3">
      <c r="A47" s="4" t="s">
        <v>50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>
        <f t="shared" si="7"/>
        <v>0</v>
      </c>
      <c r="O47" s="6">
        <f t="shared" si="8"/>
        <v>0</v>
      </c>
    </row>
    <row r="48" spans="1:15" x14ac:dyDescent="0.3">
      <c r="A48" s="4" t="s">
        <v>51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>
        <f t="shared" si="7"/>
        <v>0</v>
      </c>
      <c r="O48" s="6">
        <f t="shared" si="8"/>
        <v>0</v>
      </c>
    </row>
    <row r="49" spans="1:15" x14ac:dyDescent="0.3">
      <c r="A49" s="4" t="s">
        <v>52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>
        <f t="shared" si="7"/>
        <v>0</v>
      </c>
      <c r="O49" s="6">
        <f t="shared" si="8"/>
        <v>0</v>
      </c>
    </row>
    <row r="50" spans="1:15" x14ac:dyDescent="0.3">
      <c r="A50" s="4" t="s">
        <v>25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>
        <f t="shared" si="7"/>
        <v>0</v>
      </c>
      <c r="O50" s="6">
        <f>N50/COLUMNS(B50:M50)</f>
        <v>0</v>
      </c>
    </row>
    <row r="51" spans="1:15" x14ac:dyDescent="0.3">
      <c r="A51" s="7" t="str">
        <f>"Total "&amp;Table5[[#Headers],[HEALTH]]</f>
        <v>Total HEALTH</v>
      </c>
      <c r="B51" s="8">
        <f>SUBTOTAL(109,Table5[JAN])</f>
        <v>0</v>
      </c>
      <c r="C51" s="8">
        <f>SUBTOTAL(109,Table5[FEB])</f>
        <v>0</v>
      </c>
      <c r="D51" s="8">
        <f>SUBTOTAL(109,Table5[MAR])</f>
        <v>0</v>
      </c>
      <c r="E51" s="8">
        <f>SUBTOTAL(109,Table5[APR])</f>
        <v>0</v>
      </c>
      <c r="F51" s="8">
        <f>SUBTOTAL(109,Table5[MAY])</f>
        <v>0</v>
      </c>
      <c r="G51" s="8">
        <f>SUBTOTAL(109,Table5[JUN])</f>
        <v>0</v>
      </c>
      <c r="H51" s="8">
        <f>SUBTOTAL(109,Table5[JUL])</f>
        <v>0</v>
      </c>
      <c r="I51" s="8">
        <f>SUBTOTAL(109,Table5[AUG])</f>
        <v>0</v>
      </c>
      <c r="J51" s="8">
        <f>SUBTOTAL(109,Table5[SEP])</f>
        <v>0</v>
      </c>
      <c r="K51" s="8">
        <f>SUBTOTAL(109,Table5[OCT])</f>
        <v>0</v>
      </c>
      <c r="L51" s="8">
        <f>SUBTOTAL(109,Table5[NOV])</f>
        <v>0</v>
      </c>
      <c r="M51" s="8">
        <f>SUBTOTAL(109,Table5[DEC])</f>
        <v>0</v>
      </c>
      <c r="N51" s="8">
        <f>SUBTOTAL(109,Table5[Total])</f>
        <v>0</v>
      </c>
      <c r="O51" s="9">
        <f>Table5[[#Totals],[Total]]/COLUMNS(Table5[[#Totals],[JAN]:[DEC]])</f>
        <v>0</v>
      </c>
    </row>
    <row r="52" spans="1:15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1"/>
      <c r="O52" s="11"/>
    </row>
    <row r="53" spans="1:15" x14ac:dyDescent="0.3">
      <c r="A53" s="22" t="s">
        <v>53</v>
      </c>
      <c r="B53" s="23" t="s">
        <v>0</v>
      </c>
      <c r="C53" s="23" t="s">
        <v>1</v>
      </c>
      <c r="D53" s="23" t="s">
        <v>2</v>
      </c>
      <c r="E53" s="23" t="s">
        <v>3</v>
      </c>
      <c r="F53" s="23" t="s">
        <v>4</v>
      </c>
      <c r="G53" s="23" t="s">
        <v>5</v>
      </c>
      <c r="H53" s="23" t="s">
        <v>6</v>
      </c>
      <c r="I53" s="23" t="s">
        <v>7</v>
      </c>
      <c r="J53" s="23" t="s">
        <v>8</v>
      </c>
      <c r="K53" s="23" t="s">
        <v>9</v>
      </c>
      <c r="L53" s="23" t="s">
        <v>10</v>
      </c>
      <c r="M53" s="23" t="s">
        <v>11</v>
      </c>
      <c r="N53" s="24" t="s">
        <v>12</v>
      </c>
      <c r="O53" s="24" t="s">
        <v>13</v>
      </c>
    </row>
    <row r="54" spans="1:15" x14ac:dyDescent="0.3">
      <c r="A54" s="4" t="s">
        <v>54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>
        <f t="shared" si="7"/>
        <v>0</v>
      </c>
      <c r="O54" s="6">
        <f>N54/COLUMNS(B54:M54)</f>
        <v>0</v>
      </c>
    </row>
    <row r="55" spans="1:15" x14ac:dyDescent="0.3">
      <c r="A55" s="4" t="s">
        <v>55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>
        <f t="shared" si="7"/>
        <v>0</v>
      </c>
      <c r="O55" s="6">
        <f>N55/COLUMNS(B55:M55)</f>
        <v>0</v>
      </c>
    </row>
    <row r="56" spans="1:15" x14ac:dyDescent="0.3">
      <c r="A56" s="4" t="s">
        <v>56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>
        <f t="shared" si="7"/>
        <v>0</v>
      </c>
      <c r="O56" s="6">
        <f>N56/COLUMNS(B56:M56)</f>
        <v>0</v>
      </c>
    </row>
    <row r="57" spans="1:15" x14ac:dyDescent="0.3">
      <c r="A57" s="4" t="s">
        <v>25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>
        <f t="shared" si="7"/>
        <v>0</v>
      </c>
      <c r="O57" s="6">
        <f>N57/COLUMNS(B57:M57)</f>
        <v>0</v>
      </c>
    </row>
    <row r="58" spans="1:15" x14ac:dyDescent="0.3">
      <c r="A58" s="7" t="str">
        <f>"Total " &amp; Table6[[#Headers],[CHARITY/GIFTS]]</f>
        <v>Total CHARITY/GIFTS</v>
      </c>
      <c r="B58" s="8">
        <f>SUBTOTAL(109,Table6[JAN])</f>
        <v>0</v>
      </c>
      <c r="C58" s="8">
        <f>SUBTOTAL(109,Table6[FEB])</f>
        <v>0</v>
      </c>
      <c r="D58" s="8">
        <f>SUBTOTAL(109,Table6[MAR])</f>
        <v>0</v>
      </c>
      <c r="E58" s="8">
        <f>SUBTOTAL(109,Table6[APR])</f>
        <v>0</v>
      </c>
      <c r="F58" s="8">
        <f>SUBTOTAL(109,Table6[MAY])</f>
        <v>0</v>
      </c>
      <c r="G58" s="8">
        <f>SUBTOTAL(109,Table6[JUN])</f>
        <v>0</v>
      </c>
      <c r="H58" s="8">
        <f>SUBTOTAL(109,Table6[JUL])</f>
        <v>0</v>
      </c>
      <c r="I58" s="8">
        <f>SUBTOTAL(109,Table6[AUG])</f>
        <v>0</v>
      </c>
      <c r="J58" s="8">
        <f>SUBTOTAL(109,Table6[SEP])</f>
        <v>0</v>
      </c>
      <c r="K58" s="8">
        <f>SUBTOTAL(109,Table6[OCT])</f>
        <v>0</v>
      </c>
      <c r="L58" s="8">
        <f>SUBTOTAL(109,Table6[NOV])</f>
        <v>0</v>
      </c>
      <c r="M58" s="8">
        <f>SUBTOTAL(109,Table6[DEC])</f>
        <v>0</v>
      </c>
      <c r="N58" s="9">
        <f>SUBTOTAL(109,Table6[Total])</f>
        <v>0</v>
      </c>
      <c r="O58" s="9">
        <f>Table6[[#Totals],[Total]]/COLUMNS(Table6[[#Totals],[JAN]:[DEC]])</f>
        <v>0</v>
      </c>
    </row>
    <row r="59" spans="1:15" x14ac:dyDescent="0.3">
      <c r="A59" s="3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1"/>
      <c r="O59" s="11"/>
    </row>
    <row r="60" spans="1:15" x14ac:dyDescent="0.3">
      <c r="A60" s="22" t="s">
        <v>57</v>
      </c>
      <c r="B60" s="23" t="s">
        <v>0</v>
      </c>
      <c r="C60" s="23" t="s">
        <v>1</v>
      </c>
      <c r="D60" s="23" t="s">
        <v>2</v>
      </c>
      <c r="E60" s="23" t="s">
        <v>3</v>
      </c>
      <c r="F60" s="23" t="s">
        <v>4</v>
      </c>
      <c r="G60" s="23" t="s">
        <v>5</v>
      </c>
      <c r="H60" s="23" t="s">
        <v>6</v>
      </c>
      <c r="I60" s="23" t="s">
        <v>7</v>
      </c>
      <c r="J60" s="23" t="s">
        <v>8</v>
      </c>
      <c r="K60" s="23" t="s">
        <v>9</v>
      </c>
      <c r="L60" s="23" t="s">
        <v>10</v>
      </c>
      <c r="M60" s="23" t="s">
        <v>11</v>
      </c>
      <c r="N60" s="24" t="s">
        <v>12</v>
      </c>
      <c r="O60" s="24" t="s">
        <v>13</v>
      </c>
    </row>
    <row r="61" spans="1:15" x14ac:dyDescent="0.3">
      <c r="A61" s="4" t="s">
        <v>58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>
        <f t="shared" si="7"/>
        <v>0</v>
      </c>
      <c r="O61" s="6">
        <f t="shared" ref="O61:O68" si="9">N61/COLUMNS(B61:M61)</f>
        <v>0</v>
      </c>
    </row>
    <row r="62" spans="1:15" x14ac:dyDescent="0.3">
      <c r="A62" s="4" t="s">
        <v>59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>
        <f t="shared" si="7"/>
        <v>0</v>
      </c>
      <c r="O62" s="6">
        <f t="shared" si="9"/>
        <v>0</v>
      </c>
    </row>
    <row r="63" spans="1:15" x14ac:dyDescent="0.3">
      <c r="A63" s="4" t="s">
        <v>60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>
        <f t="shared" si="7"/>
        <v>0</v>
      </c>
      <c r="O63" s="6">
        <f t="shared" si="9"/>
        <v>0</v>
      </c>
    </row>
    <row r="64" spans="1:15" x14ac:dyDescent="0.3">
      <c r="A64" s="4" t="s">
        <v>61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>
        <f t="shared" si="7"/>
        <v>0</v>
      </c>
      <c r="O64" s="6">
        <f t="shared" si="9"/>
        <v>0</v>
      </c>
    </row>
    <row r="65" spans="1:15" x14ac:dyDescent="0.3">
      <c r="A65" s="4" t="s">
        <v>62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>
        <f t="shared" si="7"/>
        <v>0</v>
      </c>
      <c r="O65" s="6">
        <f t="shared" si="9"/>
        <v>0</v>
      </c>
    </row>
    <row r="66" spans="1:15" x14ac:dyDescent="0.3">
      <c r="A66" s="4" t="s">
        <v>63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>
        <f t="shared" si="7"/>
        <v>0</v>
      </c>
      <c r="O66" s="6">
        <f t="shared" si="9"/>
        <v>0</v>
      </c>
    </row>
    <row r="67" spans="1:15" x14ac:dyDescent="0.3">
      <c r="A67" s="4" t="s">
        <v>64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>
        <f t="shared" si="7"/>
        <v>0</v>
      </c>
      <c r="O67" s="6">
        <f t="shared" si="9"/>
        <v>0</v>
      </c>
    </row>
    <row r="68" spans="1:15" x14ac:dyDescent="0.3">
      <c r="A68" s="4" t="s">
        <v>65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>
        <f>SUM(B68:M68)</f>
        <v>0</v>
      </c>
      <c r="O68" s="6">
        <f t="shared" si="9"/>
        <v>0</v>
      </c>
    </row>
    <row r="69" spans="1:15" x14ac:dyDescent="0.3">
      <c r="A69" s="4" t="s">
        <v>25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>
        <f t="shared" si="7"/>
        <v>0</v>
      </c>
      <c r="O69" s="6">
        <f>N69/COLUMNS(B69:M69)</f>
        <v>0</v>
      </c>
    </row>
    <row r="70" spans="1:15" x14ac:dyDescent="0.3">
      <c r="A70" s="7" t="str">
        <f>"Total " &amp; Table7[[#Headers],[DAILY LIVING]]</f>
        <v>Total DAILY LIVING</v>
      </c>
      <c r="B70" s="8">
        <f>SUBTOTAL(109,Table7[JAN])</f>
        <v>0</v>
      </c>
      <c r="C70" s="8">
        <f>SUBTOTAL(109,Table7[FEB])</f>
        <v>0</v>
      </c>
      <c r="D70" s="8">
        <f>SUBTOTAL(109,Table7[MAR])</f>
        <v>0</v>
      </c>
      <c r="E70" s="8">
        <f>SUBTOTAL(109,Table7[APR])</f>
        <v>0</v>
      </c>
      <c r="F70" s="8">
        <f>SUBTOTAL(109,Table7[MAY])</f>
        <v>0</v>
      </c>
      <c r="G70" s="8">
        <f>SUBTOTAL(109,Table7[JUN])</f>
        <v>0</v>
      </c>
      <c r="H70" s="8">
        <f>SUBTOTAL(109,Table7[JUL])</f>
        <v>0</v>
      </c>
      <c r="I70" s="8">
        <f>SUBTOTAL(109,Table7[AUG])</f>
        <v>0</v>
      </c>
      <c r="J70" s="8">
        <f>SUBTOTAL(109,Table7[SEP])</f>
        <v>0</v>
      </c>
      <c r="K70" s="8">
        <f>SUBTOTAL(109,Table7[OCT])</f>
        <v>0</v>
      </c>
      <c r="L70" s="8">
        <f>SUBTOTAL(109,Table7[NOV])</f>
        <v>0</v>
      </c>
      <c r="M70" s="8">
        <f>SUBTOTAL(109,Table7[DEC])</f>
        <v>0</v>
      </c>
      <c r="N70" s="9">
        <f>SUBTOTAL(109,Table7[Total])</f>
        <v>0</v>
      </c>
      <c r="O70" s="9">
        <f>Table7[[#Totals],[Total]]/COLUMNS(Table7[[#Totals],[JAN]:[DEC]])</f>
        <v>0</v>
      </c>
    </row>
    <row r="71" spans="1:15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1"/>
    </row>
    <row r="72" spans="1:15" x14ac:dyDescent="0.3">
      <c r="A72" s="22" t="s">
        <v>66</v>
      </c>
      <c r="B72" s="23" t="s">
        <v>0</v>
      </c>
      <c r="C72" s="23" t="s">
        <v>1</v>
      </c>
      <c r="D72" s="23" t="s">
        <v>2</v>
      </c>
      <c r="E72" s="23" t="s">
        <v>3</v>
      </c>
      <c r="F72" s="23" t="s">
        <v>4</v>
      </c>
      <c r="G72" s="23" t="s">
        <v>5</v>
      </c>
      <c r="H72" s="23" t="s">
        <v>6</v>
      </c>
      <c r="I72" s="23" t="s">
        <v>7</v>
      </c>
      <c r="J72" s="23" t="s">
        <v>8</v>
      </c>
      <c r="K72" s="23" t="s">
        <v>9</v>
      </c>
      <c r="L72" s="23" t="s">
        <v>10</v>
      </c>
      <c r="M72" s="23" t="s">
        <v>11</v>
      </c>
      <c r="N72" s="24" t="s">
        <v>12</v>
      </c>
      <c r="O72" s="24" t="s">
        <v>13</v>
      </c>
    </row>
    <row r="73" spans="1:15" x14ac:dyDescent="0.3">
      <c r="A73" s="4" t="s">
        <v>67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>
        <f t="shared" si="7"/>
        <v>0</v>
      </c>
      <c r="O73" s="6">
        <f t="shared" ref="O73:O82" si="10">N73/COLUMNS(B73:M73)</f>
        <v>0</v>
      </c>
    </row>
    <row r="74" spans="1:15" x14ac:dyDescent="0.3">
      <c r="A74" s="4" t="s">
        <v>68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>
        <f t="shared" si="7"/>
        <v>0</v>
      </c>
      <c r="O74" s="6">
        <f t="shared" si="10"/>
        <v>0</v>
      </c>
    </row>
    <row r="75" spans="1:15" x14ac:dyDescent="0.3">
      <c r="A75" s="4" t="s">
        <v>69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6">
        <f t="shared" si="7"/>
        <v>0</v>
      </c>
      <c r="O75" s="6">
        <f t="shared" si="10"/>
        <v>0</v>
      </c>
    </row>
    <row r="76" spans="1:15" x14ac:dyDescent="0.3">
      <c r="A76" s="4" t="s">
        <v>70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6">
        <f t="shared" si="7"/>
        <v>0</v>
      </c>
      <c r="O76" s="6">
        <f t="shared" si="10"/>
        <v>0</v>
      </c>
    </row>
    <row r="77" spans="1:15" x14ac:dyDescent="0.3">
      <c r="A77" s="4" t="s">
        <v>71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6">
        <f t="shared" si="7"/>
        <v>0</v>
      </c>
      <c r="O77" s="6">
        <f t="shared" si="10"/>
        <v>0</v>
      </c>
    </row>
    <row r="78" spans="1:15" x14ac:dyDescent="0.3">
      <c r="A78" s="4" t="s">
        <v>72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>
        <f t="shared" si="7"/>
        <v>0</v>
      </c>
      <c r="O78" s="6">
        <f t="shared" si="10"/>
        <v>0</v>
      </c>
    </row>
    <row r="79" spans="1:15" x14ac:dyDescent="0.3">
      <c r="A79" s="4" t="s">
        <v>73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6">
        <f t="shared" si="7"/>
        <v>0</v>
      </c>
      <c r="O79" s="6">
        <f t="shared" si="10"/>
        <v>0</v>
      </c>
    </row>
    <row r="80" spans="1:15" x14ac:dyDescent="0.3">
      <c r="A80" s="4" t="s">
        <v>74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6">
        <f t="shared" si="7"/>
        <v>0</v>
      </c>
      <c r="O80" s="6">
        <f t="shared" si="10"/>
        <v>0</v>
      </c>
    </row>
    <row r="81" spans="1:15" x14ac:dyDescent="0.3">
      <c r="A81" s="4" t="s">
        <v>75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6">
        <f>SUM(B81:M81)</f>
        <v>0</v>
      </c>
      <c r="O81" s="6">
        <f>N81/COLUMNS(B81:M81)</f>
        <v>0</v>
      </c>
    </row>
    <row r="82" spans="1:15" x14ac:dyDescent="0.3">
      <c r="A82" s="4" t="s">
        <v>76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6">
        <f t="shared" si="7"/>
        <v>0</v>
      </c>
      <c r="O82" s="6">
        <f t="shared" si="10"/>
        <v>0</v>
      </c>
    </row>
    <row r="83" spans="1:15" x14ac:dyDescent="0.3">
      <c r="A83" s="4" t="s">
        <v>25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6">
        <f t="shared" si="7"/>
        <v>0</v>
      </c>
      <c r="O83" s="6">
        <f>N83/COLUMNS(B83:M83)</f>
        <v>0</v>
      </c>
    </row>
    <row r="84" spans="1:15" x14ac:dyDescent="0.3">
      <c r="A84" s="7" t="str">
        <f>"Total " &amp; Table8[[#Headers],[ENTERTAINMENT]]</f>
        <v>Total ENTERTAINMENT</v>
      </c>
      <c r="B84" s="8">
        <f>SUBTOTAL(109,Table8[JAN])</f>
        <v>0</v>
      </c>
      <c r="C84" s="8">
        <f>SUBTOTAL(109,Table8[FEB])</f>
        <v>0</v>
      </c>
      <c r="D84" s="8">
        <f>SUBTOTAL(109,Table8[MAR])</f>
        <v>0</v>
      </c>
      <c r="E84" s="8">
        <f>SUBTOTAL(109,Table8[APR])</f>
        <v>0</v>
      </c>
      <c r="F84" s="8">
        <f>SUBTOTAL(109,Table8[MAY])</f>
        <v>0</v>
      </c>
      <c r="G84" s="8">
        <f>SUBTOTAL(109,Table8[JUN])</f>
        <v>0</v>
      </c>
      <c r="H84" s="8">
        <f>SUBTOTAL(109,Table8[JUL])</f>
        <v>0</v>
      </c>
      <c r="I84" s="8">
        <f>SUBTOTAL(109,Table8[AUG])</f>
        <v>0</v>
      </c>
      <c r="J84" s="8">
        <f>SUBTOTAL(109,Table8[SEP])</f>
        <v>0</v>
      </c>
      <c r="K84" s="8">
        <f>SUBTOTAL(109,Table8[OCT])</f>
        <v>0</v>
      </c>
      <c r="L84" s="8">
        <f>SUBTOTAL(109,Table8[NOV])</f>
        <v>0</v>
      </c>
      <c r="M84" s="8">
        <f>SUBTOTAL(109,Table8[DEC])</f>
        <v>0</v>
      </c>
      <c r="N84" s="9">
        <f>SUBTOTAL(109,Table8[Total])</f>
        <v>0</v>
      </c>
      <c r="O84" s="9">
        <f>Table8[[#Totals],[Total]]/COLUMNS(Table8[[#Totals],[JAN]:[DEC]])</f>
        <v>0</v>
      </c>
    </row>
    <row r="85" spans="1:15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1"/>
      <c r="O85" s="11"/>
    </row>
    <row r="86" spans="1:15" x14ac:dyDescent="0.3">
      <c r="A86" s="22" t="s">
        <v>77</v>
      </c>
      <c r="B86" s="23" t="s">
        <v>0</v>
      </c>
      <c r="C86" s="23" t="s">
        <v>1</v>
      </c>
      <c r="D86" s="23" t="s">
        <v>2</v>
      </c>
      <c r="E86" s="23" t="s">
        <v>3</v>
      </c>
      <c r="F86" s="23" t="s">
        <v>4</v>
      </c>
      <c r="G86" s="23" t="s">
        <v>5</v>
      </c>
      <c r="H86" s="23" t="s">
        <v>6</v>
      </c>
      <c r="I86" s="23" t="s">
        <v>7</v>
      </c>
      <c r="J86" s="23" t="s">
        <v>8</v>
      </c>
      <c r="K86" s="23" t="s">
        <v>9</v>
      </c>
      <c r="L86" s="23" t="s">
        <v>10</v>
      </c>
      <c r="M86" s="23" t="s">
        <v>11</v>
      </c>
      <c r="N86" s="24" t="s">
        <v>12</v>
      </c>
      <c r="O86" s="24" t="s">
        <v>13</v>
      </c>
    </row>
    <row r="87" spans="1:15" x14ac:dyDescent="0.3">
      <c r="A87" s="4" t="s">
        <v>78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6">
        <f t="shared" si="7"/>
        <v>0</v>
      </c>
      <c r="O87" s="6">
        <f t="shared" ref="O87:O92" si="11">N87/COLUMNS(B87:M87)</f>
        <v>0</v>
      </c>
    </row>
    <row r="88" spans="1:15" x14ac:dyDescent="0.3">
      <c r="A88" s="4" t="s">
        <v>79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6">
        <f t="shared" si="7"/>
        <v>0</v>
      </c>
      <c r="O88" s="6">
        <f t="shared" si="11"/>
        <v>0</v>
      </c>
    </row>
    <row r="89" spans="1:15" x14ac:dyDescent="0.3">
      <c r="A89" s="4" t="s">
        <v>80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6">
        <f t="shared" si="7"/>
        <v>0</v>
      </c>
      <c r="O89" s="6">
        <f t="shared" si="11"/>
        <v>0</v>
      </c>
    </row>
    <row r="90" spans="1:15" x14ac:dyDescent="0.3">
      <c r="A90" s="4" t="s">
        <v>81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6">
        <f t="shared" si="7"/>
        <v>0</v>
      </c>
      <c r="O90" s="6">
        <f t="shared" si="11"/>
        <v>0</v>
      </c>
    </row>
    <row r="91" spans="1:15" x14ac:dyDescent="0.3">
      <c r="A91" s="4" t="s">
        <v>82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6">
        <f t="shared" si="7"/>
        <v>0</v>
      </c>
      <c r="O91" s="6">
        <f t="shared" si="11"/>
        <v>0</v>
      </c>
    </row>
    <row r="92" spans="1:15" x14ac:dyDescent="0.3">
      <c r="A92" s="4" t="s">
        <v>25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6">
        <f t="shared" si="7"/>
        <v>0</v>
      </c>
      <c r="O92" s="6">
        <f t="shared" si="11"/>
        <v>0</v>
      </c>
    </row>
    <row r="93" spans="1:15" x14ac:dyDescent="0.3">
      <c r="A93" s="7" t="str">
        <f>"Total " &amp;Table9[[#Headers],[SAVINGS]]</f>
        <v>Total SAVINGS</v>
      </c>
      <c r="B93" s="8">
        <f>SUBTOTAL(109,Table9[JAN])</f>
        <v>0</v>
      </c>
      <c r="C93" s="8">
        <f>SUBTOTAL(109,Table9[FEB])</f>
        <v>0</v>
      </c>
      <c r="D93" s="8">
        <f>SUBTOTAL(109,Table9[MAR])</f>
        <v>0</v>
      </c>
      <c r="E93" s="8">
        <f>SUBTOTAL(109,Table9[APR])</f>
        <v>0</v>
      </c>
      <c r="F93" s="8">
        <f>SUBTOTAL(109,Table9[MAY])</f>
        <v>0</v>
      </c>
      <c r="G93" s="8">
        <f>SUBTOTAL(109,Table9[JUN])</f>
        <v>0</v>
      </c>
      <c r="H93" s="8">
        <f>SUBTOTAL(109,Table9[JUL])</f>
        <v>0</v>
      </c>
      <c r="I93" s="8">
        <f>SUBTOTAL(109,Table9[AUG])</f>
        <v>0</v>
      </c>
      <c r="J93" s="8">
        <f>SUBTOTAL(109,Table9[SEP])</f>
        <v>0</v>
      </c>
      <c r="K93" s="8">
        <f>SUBTOTAL(109,Table9[OCT])</f>
        <v>0</v>
      </c>
      <c r="L93" s="8">
        <f>SUBTOTAL(109,Table9[NOV])</f>
        <v>0</v>
      </c>
      <c r="M93" s="8">
        <f>SUBTOTAL(109,Table9[DEC])</f>
        <v>0</v>
      </c>
      <c r="N93" s="9">
        <f>SUBTOTAL(109,Table9[Total])</f>
        <v>0</v>
      </c>
      <c r="O93" s="9">
        <f>Table9[[#Totals],[Total]]/COLUMNS(Table9[[#Totals],[JAN]:[DEC]])</f>
        <v>0</v>
      </c>
    </row>
    <row r="94" spans="1:15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1"/>
      <c r="O94" s="11"/>
    </row>
    <row r="95" spans="1:15" x14ac:dyDescent="0.3">
      <c r="A95" s="22" t="s">
        <v>83</v>
      </c>
      <c r="B95" s="23" t="s">
        <v>0</v>
      </c>
      <c r="C95" s="23" t="s">
        <v>1</v>
      </c>
      <c r="D95" s="23" t="s">
        <v>2</v>
      </c>
      <c r="E95" s="23" t="s">
        <v>3</v>
      </c>
      <c r="F95" s="23" t="s">
        <v>4</v>
      </c>
      <c r="G95" s="23" t="s">
        <v>5</v>
      </c>
      <c r="H95" s="23" t="s">
        <v>6</v>
      </c>
      <c r="I95" s="23" t="s">
        <v>7</v>
      </c>
      <c r="J95" s="23" t="s">
        <v>8</v>
      </c>
      <c r="K95" s="23" t="s">
        <v>9</v>
      </c>
      <c r="L95" s="23" t="s">
        <v>10</v>
      </c>
      <c r="M95" s="23" t="s">
        <v>11</v>
      </c>
      <c r="N95" s="24" t="s">
        <v>12</v>
      </c>
      <c r="O95" s="24" t="s">
        <v>13</v>
      </c>
    </row>
    <row r="96" spans="1:15" x14ac:dyDescent="0.3">
      <c r="A96" s="4" t="s">
        <v>84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6">
        <f t="shared" ref="N96:N102" si="12">SUM(B96:M96)</f>
        <v>0</v>
      </c>
      <c r="O96" s="6">
        <f t="shared" ref="O96:O101" si="13">N96/COLUMNS(B96:M96)</f>
        <v>0</v>
      </c>
    </row>
    <row r="97" spans="1:15" x14ac:dyDescent="0.3">
      <c r="A97" s="4" t="s">
        <v>85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6">
        <f t="shared" si="12"/>
        <v>0</v>
      </c>
      <c r="O97" s="6">
        <f t="shared" si="13"/>
        <v>0</v>
      </c>
    </row>
    <row r="98" spans="1:15" x14ac:dyDescent="0.3">
      <c r="A98" s="4" t="s">
        <v>86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6">
        <f t="shared" si="12"/>
        <v>0</v>
      </c>
      <c r="O98" s="6">
        <f t="shared" si="13"/>
        <v>0</v>
      </c>
    </row>
    <row r="99" spans="1:15" x14ac:dyDescent="0.3">
      <c r="A99" s="4" t="s">
        <v>87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6">
        <f t="shared" si="12"/>
        <v>0</v>
      </c>
      <c r="O99" s="6">
        <f t="shared" si="13"/>
        <v>0</v>
      </c>
    </row>
    <row r="100" spans="1:15" x14ac:dyDescent="0.3">
      <c r="A100" s="4" t="s">
        <v>88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6">
        <f t="shared" si="12"/>
        <v>0</v>
      </c>
      <c r="O100" s="6">
        <f t="shared" si="13"/>
        <v>0</v>
      </c>
    </row>
    <row r="101" spans="1:15" x14ac:dyDescent="0.3">
      <c r="A101" s="4" t="s">
        <v>89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6">
        <f t="shared" si="12"/>
        <v>0</v>
      </c>
      <c r="O101" s="6">
        <f t="shared" si="13"/>
        <v>0</v>
      </c>
    </row>
    <row r="102" spans="1:15" x14ac:dyDescent="0.3">
      <c r="A102" s="4" t="s">
        <v>25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6">
        <f t="shared" si="12"/>
        <v>0</v>
      </c>
      <c r="O102" s="6">
        <f>N102/COLUMNS(B102:M102)</f>
        <v>0</v>
      </c>
    </row>
    <row r="103" spans="1:15" x14ac:dyDescent="0.3">
      <c r="A103" s="7" t="str">
        <f>"Total " &amp; Table10[[#Headers],[OBLIGATIONS]]</f>
        <v>Total OBLIGATIONS</v>
      </c>
      <c r="B103" s="8">
        <f>SUBTOTAL(109,Table10[JAN])</f>
        <v>0</v>
      </c>
      <c r="C103" s="8">
        <f>SUBTOTAL(109,Table10[FEB])</f>
        <v>0</v>
      </c>
      <c r="D103" s="8">
        <f>SUBTOTAL(109,Table10[MAR])</f>
        <v>0</v>
      </c>
      <c r="E103" s="8">
        <f>SUBTOTAL(109,Table10[APR])</f>
        <v>0</v>
      </c>
      <c r="F103" s="8">
        <f>SUBTOTAL(109,Table10[MAY])</f>
        <v>0</v>
      </c>
      <c r="G103" s="8">
        <f>SUBTOTAL(109,Table10[JUN])</f>
        <v>0</v>
      </c>
      <c r="H103" s="8">
        <f>SUBTOTAL(109,Table10[JUL])</f>
        <v>0</v>
      </c>
      <c r="I103" s="8">
        <f>SUBTOTAL(109,Table10[AUG])</f>
        <v>0</v>
      </c>
      <c r="J103" s="8">
        <f>SUBTOTAL(109,Table10[SEP])</f>
        <v>0</v>
      </c>
      <c r="K103" s="8">
        <f>SUBTOTAL(109,Table10[OCT])</f>
        <v>0</v>
      </c>
      <c r="L103" s="8">
        <f>SUBTOTAL(109,Table10[NOV])</f>
        <v>0</v>
      </c>
      <c r="M103" s="8">
        <f>SUBTOTAL(109,Table10[DEC])</f>
        <v>0</v>
      </c>
      <c r="N103" s="9">
        <f>SUBTOTAL(109,Table10[Total])</f>
        <v>0</v>
      </c>
      <c r="O103" s="9">
        <f>Table10[[#Totals],[Total]]/COLUMNS(Table10[[#Totals],[JAN]:[DEC]])</f>
        <v>0</v>
      </c>
    </row>
    <row r="104" spans="1:15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1"/>
    </row>
    <row r="105" spans="1:15" x14ac:dyDescent="0.3">
      <c r="A105" s="22" t="s">
        <v>90</v>
      </c>
      <c r="B105" s="23" t="s">
        <v>0</v>
      </c>
      <c r="C105" s="23" t="s">
        <v>1</v>
      </c>
      <c r="D105" s="23" t="s">
        <v>2</v>
      </c>
      <c r="E105" s="23" t="s">
        <v>3</v>
      </c>
      <c r="F105" s="23" t="s">
        <v>4</v>
      </c>
      <c r="G105" s="23" t="s">
        <v>5</v>
      </c>
      <c r="H105" s="23" t="s">
        <v>6</v>
      </c>
      <c r="I105" s="23" t="s">
        <v>7</v>
      </c>
      <c r="J105" s="23" t="s">
        <v>8</v>
      </c>
      <c r="K105" s="23" t="s">
        <v>9</v>
      </c>
      <c r="L105" s="23" t="s">
        <v>10</v>
      </c>
      <c r="M105" s="23" t="s">
        <v>11</v>
      </c>
      <c r="N105" s="24" t="s">
        <v>12</v>
      </c>
      <c r="O105" s="24" t="s">
        <v>13</v>
      </c>
    </row>
    <row r="106" spans="1:15" x14ac:dyDescent="0.3">
      <c r="A106" s="4" t="s">
        <v>91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6">
        <f>SUM(B106:M106)</f>
        <v>0</v>
      </c>
      <c r="O106" s="6">
        <f>N106/COLUMNS(B106:M106)</f>
        <v>0</v>
      </c>
    </row>
    <row r="107" spans="1:15" x14ac:dyDescent="0.3">
      <c r="A107" s="4" t="s">
        <v>92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6">
        <f>SUM(B107:M107)</f>
        <v>0</v>
      </c>
      <c r="O107" s="6">
        <f>N107/COLUMNS(B107:M107)</f>
        <v>0</v>
      </c>
    </row>
    <row r="108" spans="1:15" x14ac:dyDescent="0.3">
      <c r="A108" s="4" t="s">
        <v>93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6">
        <f>SUM(B108:M108)</f>
        <v>0</v>
      </c>
      <c r="O108" s="6">
        <f>N108/COLUMNS(B108:M108)</f>
        <v>0</v>
      </c>
    </row>
    <row r="109" spans="1:15" x14ac:dyDescent="0.3">
      <c r="A109" s="4" t="s">
        <v>25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6">
        <f>SUM(B109:M109)</f>
        <v>0</v>
      </c>
      <c r="O109" s="6">
        <f>N109/COLUMNS(B109:M109)</f>
        <v>0</v>
      </c>
    </row>
    <row r="110" spans="1:15" x14ac:dyDescent="0.3">
      <c r="A110" s="7" t="str">
        <f>"Total " &amp;Table11[[#Headers],[SUBSCRIPTIONS]]</f>
        <v>Total SUBSCRIPTIONS</v>
      </c>
      <c r="B110" s="8">
        <f>SUBTOTAL(109,Table11[JAN])</f>
        <v>0</v>
      </c>
      <c r="C110" s="8">
        <f>SUBTOTAL(109,Table11[FEB])</f>
        <v>0</v>
      </c>
      <c r="D110" s="8">
        <f>SUBTOTAL(109,Table11[MAR])</f>
        <v>0</v>
      </c>
      <c r="E110" s="8">
        <f>SUBTOTAL(109,Table11[APR])</f>
        <v>0</v>
      </c>
      <c r="F110" s="8">
        <f>SUBTOTAL(109,Table11[MAY])</f>
        <v>0</v>
      </c>
      <c r="G110" s="8">
        <f>SUBTOTAL(109,Table11[JUN])</f>
        <v>0</v>
      </c>
      <c r="H110" s="8">
        <f>SUBTOTAL(109,Table11[JUL])</f>
        <v>0</v>
      </c>
      <c r="I110" s="8">
        <f>SUBTOTAL(109,Table11[AUG])</f>
        <v>0</v>
      </c>
      <c r="J110" s="8">
        <f>SUBTOTAL(109,Table11[SEP])</f>
        <v>0</v>
      </c>
      <c r="K110" s="8">
        <f>SUBTOTAL(109,Table11[OCT])</f>
        <v>0</v>
      </c>
      <c r="L110" s="8">
        <f>SUBTOTAL(109,Table11[NOV])</f>
        <v>0</v>
      </c>
      <c r="M110" s="8">
        <f>SUBTOTAL(109,Table11[DEC])</f>
        <v>0</v>
      </c>
      <c r="N110" s="9">
        <f>SUBTOTAL(109,Table11[Total])</f>
        <v>0</v>
      </c>
      <c r="O110" s="9">
        <f>Table11[[#Totals],[Total]]/COLUMNS(Table11[[#Totals],[JAN]:[DEC]])</f>
        <v>0</v>
      </c>
    </row>
    <row r="111" spans="1:15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1"/>
    </row>
    <row r="112" spans="1:15" x14ac:dyDescent="0.3">
      <c r="A112" s="22" t="s">
        <v>94</v>
      </c>
      <c r="B112" s="23" t="s">
        <v>0</v>
      </c>
      <c r="C112" s="23" t="s">
        <v>1</v>
      </c>
      <c r="D112" s="23" t="s">
        <v>2</v>
      </c>
      <c r="E112" s="23" t="s">
        <v>3</v>
      </c>
      <c r="F112" s="23" t="s">
        <v>4</v>
      </c>
      <c r="G112" s="23" t="s">
        <v>5</v>
      </c>
      <c r="H112" s="23" t="s">
        <v>6</v>
      </c>
      <c r="I112" s="23" t="s">
        <v>7</v>
      </c>
      <c r="J112" s="23" t="s">
        <v>8</v>
      </c>
      <c r="K112" s="23" t="s">
        <v>9</v>
      </c>
      <c r="L112" s="23" t="s">
        <v>10</v>
      </c>
      <c r="M112" s="23" t="s">
        <v>11</v>
      </c>
      <c r="N112" s="24" t="s">
        <v>12</v>
      </c>
      <c r="O112" s="24" t="s">
        <v>13</v>
      </c>
    </row>
    <row r="113" spans="1:15" x14ac:dyDescent="0.3">
      <c r="A113" s="4" t="s">
        <v>95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6">
        <f>SUM(B113:M113)</f>
        <v>0</v>
      </c>
      <c r="O113" s="6">
        <f>N113/COLUMNS(B113:M113)</f>
        <v>0</v>
      </c>
    </row>
    <row r="114" spans="1:15" x14ac:dyDescent="0.3">
      <c r="A114" s="4" t="s">
        <v>96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6">
        <f>SUM(B114:M114)</f>
        <v>0</v>
      </c>
      <c r="O114" s="6">
        <f>N114/COLUMNS(B114:M114)</f>
        <v>0</v>
      </c>
    </row>
    <row r="115" spans="1:15" x14ac:dyDescent="0.3">
      <c r="A115" s="4" t="s">
        <v>25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6">
        <f>SUM(B115:M115)</f>
        <v>0</v>
      </c>
      <c r="O115" s="6">
        <f>N115/COLUMNS(B115:M115)</f>
        <v>0</v>
      </c>
    </row>
    <row r="116" spans="1:15" x14ac:dyDescent="0.3">
      <c r="A116" s="4" t="s">
        <v>25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6">
        <f>SUM(B116:M116)</f>
        <v>0</v>
      </c>
      <c r="O116" s="6">
        <f>N116/COLUMNS(B116:M116)</f>
        <v>0</v>
      </c>
    </row>
    <row r="117" spans="1:15" x14ac:dyDescent="0.3">
      <c r="A117" s="25" t="str">
        <f>"Total " &amp;Table12[[#Headers],[MISCELLANEOUS]]</f>
        <v>Total MISCELLANEOUS</v>
      </c>
      <c r="B117" s="26">
        <f>SUBTOTAL(109,Table12[JAN])</f>
        <v>0</v>
      </c>
      <c r="C117" s="26">
        <f>SUBTOTAL(109,Table12[FEB])</f>
        <v>0</v>
      </c>
      <c r="D117" s="26">
        <f>SUBTOTAL(109,Table12[MAR])</f>
        <v>0</v>
      </c>
      <c r="E117" s="26">
        <f>SUBTOTAL(109,Table12[APR])</f>
        <v>0</v>
      </c>
      <c r="F117" s="26">
        <f>SUBTOTAL(109,Table12[MAY])</f>
        <v>0</v>
      </c>
      <c r="G117" s="26">
        <f>SUBTOTAL(109,Table12[JUN])</f>
        <v>0</v>
      </c>
      <c r="H117" s="26">
        <f>SUBTOTAL(109,Table12[JUL])</f>
        <v>0</v>
      </c>
      <c r="I117" s="26">
        <f>SUBTOTAL(109,Table12[AUG])</f>
        <v>0</v>
      </c>
      <c r="J117" s="26">
        <f>SUBTOTAL(109,Table12[SEP])</f>
        <v>0</v>
      </c>
      <c r="K117" s="26">
        <f>SUBTOTAL(109,Table12[OCT])</f>
        <v>0</v>
      </c>
      <c r="L117" s="26">
        <f>SUBTOTAL(109,Table12[NOV])</f>
        <v>0</v>
      </c>
      <c r="M117" s="26">
        <f>SUBTOTAL(109,Table12[DEC])</f>
        <v>0</v>
      </c>
      <c r="N117" s="26">
        <f>SUBTOTAL(109,Table12[Total])</f>
        <v>0</v>
      </c>
      <c r="O117" s="26">
        <f>Table12[[#Totals],[Total]]/COLUMNS(Table12[[#Totals],[JAN]:[DEC]])</f>
        <v>0</v>
      </c>
    </row>
    <row r="118" spans="1:1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</sheetData>
  <pageMargins left="0.7" right="0.7" top="0.75" bottom="0.75" header="0.3" footer="0.3"/>
  <legacyDrawing r:id="rId1"/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Hasnain Shamsi</dc:creator>
  <cp:lastModifiedBy>Hasnain Shamsi</cp:lastModifiedBy>
  <dcterms:created xsi:type="dcterms:W3CDTF">2025-11-25T14:21:59Z</dcterms:created>
  <dcterms:modified xsi:type="dcterms:W3CDTF">2025-11-25T14:26:31Z</dcterms:modified>
</cp:coreProperties>
</file>